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O Calculator" sheetId="1" state="visible" r:id="rId3"/>
    <sheet name="Salary Benchmarks" sheetId="2" state="visible" r:id="rId4"/>
    <sheet name="Agency Pricing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<sst xmlns="http://schemas.openxmlformats.org/spreadsheetml/2006/main" count="135" uniqueCount="134">
  <si>
    <t xml:space="preserve">In-House vs Agency: 3-Year TCO Calculator</t>
  </si>
  <si>
    <t xml:space="preserve">Marketing Mary | marketingmary.ai</t>
  </si>
  <si>
    <t xml:space="preserve">YOUR COMPANY INPUTS</t>
  </si>
  <si>
    <t xml:space="preserve">Edit blue cells to model your scenario</t>
  </si>
  <si>
    <t xml:space="preserve">Annual marketing budget (£)</t>
  </si>
  <si>
    <t xml:space="preserve">Total budget including staff, tools, agency fees</t>
  </si>
  <si>
    <t xml:space="preserve">Number of marketing FTEs planned</t>
  </si>
  <si>
    <t xml:space="preserve">Full-time equivalent marketing hires</t>
  </si>
  <si>
    <t xml:space="preserve">Average base salary per FTE (£)</t>
  </si>
  <si>
    <t xml:space="preserve">Before overheads — see Salary Benchmarks sheet</t>
  </si>
  <si>
    <t xml:space="preserve">Monthly agency retainer (£)</t>
  </si>
  <si>
    <t xml:space="preserve">If using agency — set to 0 if fully in-house</t>
  </si>
  <si>
    <t xml:space="preserve">Annual tool/software spend (£)</t>
  </si>
  <si>
    <t xml:space="preserve">HubSpot, SEMrush, Canva, etc.</t>
  </si>
  <si>
    <t xml:space="preserve">Annual training budget per person (£)</t>
  </si>
  <si>
    <t xml:space="preserve">CPD, courses, conferences</t>
  </si>
  <si>
    <t xml:space="preserve">Expected annual salary inflation (%)</t>
  </si>
  <si>
    <t xml:space="preserve">UK average 3.5-5%</t>
  </si>
  <si>
    <t xml:space="preserve">Expected agency price increase (%/yr)</t>
  </si>
  <si>
    <t xml:space="preserve">Typical 5-8% annual uplift</t>
  </si>
  <si>
    <t xml:space="preserve">AI productivity multiplier (%)</t>
  </si>
  <si>
    <t xml:space="preserve">28-35% typical — reduces effective headcount need</t>
  </si>
  <si>
    <t xml:space="preserve">Recruitment cost per hire (£)</t>
  </si>
  <si>
    <t xml:space="preserve">Agency fees, job ads, interview time</t>
  </si>
  <si>
    <t xml:space="preserve">Annual turnover rate (%)</t>
  </si>
  <si>
    <t xml:space="preserve">UK marketing average 22-25%</t>
  </si>
  <si>
    <t xml:space="preserve">UK EMPLOYMENT OVERHEAD RATES (FIXED)</t>
  </si>
  <si>
    <t xml:space="preserve">Employer NI rate (%)</t>
  </si>
  <si>
    <t xml:space="preserve">2025/26 rate</t>
  </si>
  <si>
    <t xml:space="preserve">Pension contribution (%)</t>
  </si>
  <si>
    <t xml:space="preserve">Auto-enrolment minimum 8%</t>
  </si>
  <si>
    <t xml:space="preserve">Holiday/sick buffer (%)</t>
  </si>
  <si>
    <t xml:space="preserve">28 days + avg sick days</t>
  </si>
  <si>
    <t xml:space="preserve">Office/equipment per person (£/yr)</t>
  </si>
  <si>
    <t xml:space="preserve">Desk, laptop, monitors, etc.</t>
  </si>
  <si>
    <t xml:space="preserve">3-YEAR TOTAL COST OF OWNERSHIP</t>
  </si>
  <si>
    <t xml:space="preserve">Cost Component</t>
  </si>
  <si>
    <t xml:space="preserve">Year 1</t>
  </si>
  <si>
    <t xml:space="preserve">Year 2</t>
  </si>
  <si>
    <t xml:space="preserve">Year 3</t>
  </si>
  <si>
    <t xml:space="preserve">3-Year Total</t>
  </si>
  <si>
    <t xml:space="preserve">IN-HOUSE MODEL</t>
  </si>
  <si>
    <t xml:space="preserve">Base salaries (all FTEs)</t>
  </si>
  <si>
    <t xml:space="preserve">Employer National Insurance</t>
  </si>
  <si>
    <t xml:space="preserve">Pension contributions</t>
  </si>
  <si>
    <t xml:space="preserve">Holiday &amp; sick pay buffer</t>
  </si>
  <si>
    <t xml:space="preserve">Recruitment costs</t>
  </si>
  <si>
    <t xml:space="preserve">Software &amp; tools</t>
  </si>
  <si>
    <t xml:space="preserve">Training &amp; development</t>
  </si>
  <si>
    <t xml:space="preserve">Office &amp; equipment</t>
  </si>
  <si>
    <t xml:space="preserve">TOTAL IN-HOUSE</t>
  </si>
  <si>
    <t xml:space="preserve">AGENCY MODEL</t>
  </si>
  <si>
    <t xml:space="preserve">Monthly retainer × 12</t>
  </si>
  <si>
    <t xml:space="preserve">Scope creep buffer (+20%)</t>
  </si>
  <si>
    <t xml:space="preserve">Agency onboarding/discovery</t>
  </si>
  <si>
    <t xml:space="preserve">Internal management overhead</t>
  </si>
  <si>
    <t xml:space="preserve">Tool duplication</t>
  </si>
  <si>
    <t xml:space="preserve">Transition reserve (end of contract)</t>
  </si>
  <si>
    <t xml:space="preserve">TOTAL AGENCY</t>
  </si>
  <si>
    <t xml:space="preserve">AI-AUGMENTED HYBRID MODEL</t>
  </si>
  <si>
    <t xml:space="preserve">In-house salaries (AI-reduced FTEs)</t>
  </si>
  <si>
    <t xml:space="preserve">Employment overheads (NI+pension+buffer)</t>
  </si>
  <si>
    <t xml:space="preserve">Specialist agency (30% of full retainer)</t>
  </si>
  <si>
    <t xml:space="preserve">AI tools &amp; platforms</t>
  </si>
  <si>
    <t xml:space="preserve">Core software &amp; tools</t>
  </si>
  <si>
    <t xml:space="preserve">TOTAL AI-AUGMENTED HYBRID</t>
  </si>
  <si>
    <t xml:space="preserve">SAVINGS SUMMARY</t>
  </si>
  <si>
    <t xml:space="preserve">In-House vs Agency (3-year saving)</t>
  </si>
  <si>
    <t xml:space="preserve">Hybrid vs Agency (3-year saving)</t>
  </si>
  <si>
    <t xml:space="preserve">Hybrid vs In-House (3-year saving)</t>
  </si>
  <si>
    <t xml:space="preserve">RECOMMENDED MODEL</t>
  </si>
  <si>
    <t xml:space="preserve">Note: This calculator uses UK-specific employment costs (NI, pension, statutory leave).</t>
  </si>
  <si>
    <t xml:space="preserve">Source: Marketing Mary analysis based on CIPD, ONS, and Forrester data (2024-2025).</t>
  </si>
  <si>
    <t xml:space="preserve">UK Marketing Salary Benchmarks 2025/26</t>
  </si>
  <si>
    <t xml:space="preserve">Source: CMI UK Marketing Salary Survey; LinkedIn Salary Insights UK 2024</t>
  </si>
  <si>
    <t xml:space="preserve">Role</t>
  </si>
  <si>
    <t xml:space="preserve">London</t>
  </si>
  <si>
    <t xml:space="preserve">South East</t>
  </si>
  <si>
    <t xml:space="preserve">Midlands/North</t>
  </si>
  <si>
    <t xml:space="preserve">True Cost (+45%)</t>
  </si>
  <si>
    <t xml:space="preserve">Head of Marketing</t>
  </si>
  <si>
    <t xml:space="preserve">Marketing Manager</t>
  </si>
  <si>
    <t xml:space="preserve">Content Manager</t>
  </si>
  <si>
    <t xml:space="preserve">Demand Gen Manager</t>
  </si>
  <si>
    <t xml:space="preserve">Marketing Operations</t>
  </si>
  <si>
    <t xml:space="preserve">SEO Manager</t>
  </si>
  <si>
    <t xml:space="preserve">PPC/Paid Media Manager</t>
  </si>
  <si>
    <t xml:space="preserve">Social Media Manager</t>
  </si>
  <si>
    <t xml:space="preserve">Junior Marketing Exec</t>
  </si>
  <si>
    <t xml:space="preserve">UK Agency Retainer Pricing Guide</t>
  </si>
  <si>
    <t xml:space="preserve">Source: CMI Agency Pricing Study 2024; Econsultancy UK Survey 2024</t>
  </si>
  <si>
    <t xml:space="preserve">Agency Type</t>
  </si>
  <si>
    <t xml:space="preserve">Monthly Retainer</t>
  </si>
  <si>
    <t xml:space="preserve">Annual Cost</t>
  </si>
  <si>
    <t xml:space="preserve">True Cost (+25% buffer)</t>
  </si>
  <si>
    <t xml:space="preserve">Specialist SEO agency</t>
  </si>
  <si>
    <t xml:space="preserve">£2-5K</t>
  </si>
  <si>
    <t xml:space="preserve">Specialist PPC agency</t>
  </si>
  <si>
    <t xml:space="preserve">£2-4K</t>
  </si>
  <si>
    <t xml:space="preserve">Content-focused agency</t>
  </si>
  <si>
    <t xml:space="preserve">£5-10K</t>
  </si>
  <si>
    <t xml:space="preserve">Boutique full-service (10-20 staff)</t>
  </si>
  <si>
    <t xml:space="preserve">£8-15K</t>
  </si>
  <si>
    <t xml:space="preserve">Mid-size full-service</t>
  </si>
  <si>
    <t xml:space="preserve">£12-25K</t>
  </si>
  <si>
    <t xml:space="preserve">Large full-service agency</t>
  </si>
  <si>
    <t xml:space="preserve">£25-50K+</t>
  </si>
  <si>
    <t xml:space="preserve">PR / thought leadership</t>
  </si>
  <si>
    <t xml:space="preserve">£3-8K</t>
  </si>
  <si>
    <t xml:space="preserve">Freelancer network</t>
  </si>
  <si>
    <t xml:space="preserve">How to Use This TCO Calculator</t>
  </si>
  <si>
    <t xml:space="preserve">1. Start on the TCO Calculator sheet</t>
  </si>
  <si>
    <t xml:space="preserve">   Edit the blue cells in the 'Your Company Inputs' section with your actual numbers.</t>
  </si>
  <si>
    <t xml:space="preserve">   The default values reflect UK averages for a B2B company with 50-200 employees.</t>
  </si>
  <si>
    <t xml:space="preserve">2. Review the 3-Year TCO Comparison</t>
  </si>
  <si>
    <t xml:space="preserve">   The calculator automatically models three scenarios: In-House, Agency, and AI-Augmented Hybrid.</t>
  </si>
  <si>
    <t xml:space="preserve">   Each scenario includes all hidden costs (NI, pension, scope creep, management overhead).</t>
  </si>
  <si>
    <t xml:space="preserve">3. Check the Savings Summary</t>
  </si>
  <si>
    <t xml:space="preserve">   The bottom section shows the 3-year cost difference between each model and recommends</t>
  </si>
  <si>
    <t xml:space="preserve">   the most cost-effective approach based on your inputs.</t>
  </si>
  <si>
    <t xml:space="preserve">4. Use Salary Benchmarks for accuracy</t>
  </si>
  <si>
    <t xml:space="preserve">   The Salary Benchmarks sheet provides current UK marketing salaries by role and region.</t>
  </si>
  <si>
    <t xml:space="preserve">   Use these to set realistic salary assumptions in the calculator.</t>
  </si>
  <si>
    <t xml:space="preserve">5. Use Agency Pricing for comparison</t>
  </si>
  <si>
    <t xml:space="preserve">   The Agency Pricing sheet shows typical UK retainer ranges by agency type.</t>
  </si>
  <si>
    <t xml:space="preserve">   The 'True Cost' column includes a 25% buffer for scope creep and hidden costs.</t>
  </si>
  <si>
    <t xml:space="preserve">Key assumptions:</t>
  </si>
  <si>
    <t xml:space="preserve">   - Employment overheads add 35-45% to base salary (NI 13.8%, pension 8%, leave 15%)</t>
  </si>
  <si>
    <t xml:space="preserve">   - Agency scope creep averages 20% above quoted retainer</t>
  </si>
  <si>
    <t xml:space="preserve">   - AI productivity gains reduce FTE needs by 28-35% (configurable)</t>
  </si>
  <si>
    <t xml:space="preserve">   - UK marketing role turnover averages 22-25% annually</t>
  </si>
  <si>
    <t xml:space="preserve">Created by Marketing Mary | marketingmary.ai</t>
  </si>
  <si>
    <t xml:space="preserve">Sources: CIPD Annual Survey 2024, ONS Labour Force Survey, Forrester Build vs Buy 2024,</t>
  </si>
  <si>
    <t xml:space="preserve">CMI UK Marketing Salary Survey 2024, Econsultancy UK Marketing Operations Survey 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</si>
</sst>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"/>
    <numFmt numFmtId="166" formatCode="#,##0"/>
    <numFmt numFmtId="167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2D49"/>
      <name val="Arial"/>
      <family val="0"/>
      <charset val="1"/>
    </font>
    <font>
      <sz val="10"/>
      <color rgb="FFF4785C"/>
      <name val="Arial"/>
      <family val="0"/>
      <charset val="1"/>
    </font>
    <font>
      <b val="true"/>
      <sz val="14"/>
      <color rgb="FF002D49"/>
      <name val="Arial"/>
      <family val="0"/>
      <charset val="1"/>
    </font>
    <font>
      <i val="true"/>
      <sz val="9"/>
      <color rgb="FF999999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2D4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4785C"/>
      <name val="Arial"/>
      <family val="0"/>
      <charset val="1"/>
    </font>
    <font>
      <b val="true"/>
      <sz val="11"/>
      <color rgb="FF00A4BD"/>
      <name val="Arial"/>
      <family val="0"/>
      <charset val="1"/>
    </font>
    <font>
      <b val="true"/>
      <sz val="12"/>
      <color rgb="FF002D49"/>
      <name val="Arial"/>
      <family val="0"/>
      <charset val="1"/>
    </font>
    <font>
      <b val="true"/>
      <sz val="12"/>
      <color rgb="FF00A4BD"/>
      <name val="Arial"/>
      <family val="0"/>
      <charset val="1"/>
    </font>
    <font>
      <b val="true"/>
      <sz val="12"/>
      <color rgb="FFF4785C"/>
      <name val="Arial"/>
      <family val="0"/>
      <charset val="1"/>
    </font>
    <font>
      <b val="true"/>
      <sz val="14"/>
      <color rgb="FFF4785C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5F3"/>
        <bgColor rgb="FFFFF0EC"/>
      </patternFill>
    </fill>
    <fill>
      <patternFill patternType="solid">
        <fgColor rgb="FFEBF5FF"/>
        <bgColor rgb="FFE6F7FA"/>
      </patternFill>
    </fill>
    <fill>
      <patternFill patternType="solid">
        <fgColor rgb="FFE6F7FA"/>
        <bgColor rgb="FFEBF5FF"/>
      </patternFill>
    </fill>
    <fill>
      <patternFill patternType="solid">
        <fgColor rgb="FF002D49"/>
        <bgColor rgb="FF003300"/>
      </patternFill>
    </fill>
    <fill>
      <patternFill patternType="solid">
        <fgColor rgb="FFF8FAFC"/>
        <bgColor rgb="FFFFFFFF"/>
      </patternFill>
    </fill>
    <fill>
      <patternFill patternType="solid">
        <fgColor rgb="FFE6EEF3"/>
        <bgColor rgb="FFE2E8F0"/>
      </patternFill>
    </fill>
    <fill>
      <patternFill patternType="solid">
        <fgColor rgb="FFFFF0EC"/>
        <bgColor rgb="FFFFF5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4BD"/>
      <rgbColor rgb="FFC0C0C0"/>
      <rgbColor rgb="FF808080"/>
      <rgbColor rgb="FF9999FF"/>
      <rgbColor rgb="FF993366"/>
      <rgbColor rgb="FFFFF5F3"/>
      <rgbColor rgb="FFE6F7FA"/>
      <rgbColor rgb="FF660066"/>
      <rgbColor rgb="FFF4785C"/>
      <rgbColor rgb="FF0066CC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F"/>
      <rgbColor rgb="FFE6EEF3"/>
      <rgbColor rgb="FFFFF0EC"/>
      <rgbColor rgb="FF99CCFF"/>
      <rgbColor rgb="FFFF99CC"/>
      <rgbColor rgb="FFCC99FF"/>
      <rgbColor rgb="FFF8FAF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2D49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785C"/>
    <pageSetUpPr fitToPage="false"/>
  </sheetPr>
  <dimension ref="B2:F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6" min="3" style="0" width="18"/>
    <col collapsed="false" customWidth="true" hidden="false" outlineLevel="0" max="7" min="7" style="0" width="3"/>
  </cols>
  <sheetData>
    <row r="2" customFormat="false" ht="22.05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7.35" hidden="false" customHeight="false" outlineLevel="0" collapsed="false">
      <c r="B5" s="3" t="s">
        <v>2</v>
      </c>
      <c r="C5" s="3"/>
      <c r="D5" s="3"/>
      <c r="E5" s="3"/>
      <c r="F5" s="3"/>
    </row>
    <row r="6" customFormat="false" ht="1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4</v>
      </c>
      <c r="C8" s="6" t="n">
        <v>150000</v>
      </c>
      <c r="D8" s="7" t="s">
        <v>5</v>
      </c>
      <c r="E8" s="7"/>
      <c r="F8" s="7"/>
    </row>
    <row r="9" customFormat="false" ht="15" hidden="false" customHeight="false" outlineLevel="0" collapsed="false">
      <c r="B9" s="5" t="s">
        <v>6</v>
      </c>
      <c r="C9" s="8" t="n">
        <v>2</v>
      </c>
      <c r="D9" s="7" t="s">
        <v>7</v>
      </c>
      <c r="E9" s="7"/>
      <c r="F9" s="7"/>
    </row>
    <row r="10" customFormat="false" ht="15" hidden="false" customHeight="false" outlineLevel="0" collapsed="false">
      <c r="B10" s="5" t="s">
        <v>8</v>
      </c>
      <c r="C10" s="6" t="n">
        <v>38000</v>
      </c>
      <c r="D10" s="7" t="s">
        <v>9</v>
      </c>
      <c r="E10" s="7"/>
      <c r="F10" s="7"/>
    </row>
    <row r="11" customFormat="false" ht="15" hidden="false" customHeight="false" outlineLevel="0" collapsed="false">
      <c r="B11" s="5" t="s">
        <v>10</v>
      </c>
      <c r="C11" s="6" t="n">
        <v>8000</v>
      </c>
      <c r="D11" s="7" t="s">
        <v>11</v>
      </c>
      <c r="E11" s="7"/>
      <c r="F11" s="7"/>
    </row>
    <row r="12" customFormat="false" ht="15" hidden="false" customHeight="false" outlineLevel="0" collapsed="false">
      <c r="B12" s="5" t="s">
        <v>12</v>
      </c>
      <c r="C12" s="6" t="n">
        <v>12000</v>
      </c>
      <c r="D12" s="7" t="s">
        <v>13</v>
      </c>
      <c r="E12" s="7"/>
      <c r="F12" s="7"/>
    </row>
    <row r="13" customFormat="false" ht="15" hidden="false" customHeight="false" outlineLevel="0" collapsed="false">
      <c r="B13" s="5" t="s">
        <v>14</v>
      </c>
      <c r="C13" s="6" t="n">
        <v>1500</v>
      </c>
      <c r="D13" s="7" t="s">
        <v>15</v>
      </c>
      <c r="E13" s="7"/>
      <c r="F13" s="7"/>
    </row>
    <row r="14" customFormat="false" ht="15" hidden="false" customHeight="false" outlineLevel="0" collapsed="false">
      <c r="B14" s="5" t="s">
        <v>16</v>
      </c>
      <c r="C14" s="9" t="n">
        <v>0.04</v>
      </c>
      <c r="D14" s="7" t="s">
        <v>17</v>
      </c>
      <c r="E14" s="7"/>
      <c r="F14" s="7"/>
    </row>
    <row r="15" customFormat="false" ht="15" hidden="false" customHeight="false" outlineLevel="0" collapsed="false">
      <c r="B15" s="5" t="s">
        <v>18</v>
      </c>
      <c r="C15" s="9" t="n">
        <v>0.05</v>
      </c>
      <c r="D15" s="7" t="s">
        <v>19</v>
      </c>
      <c r="E15" s="7"/>
      <c r="F15" s="7"/>
    </row>
    <row r="16" customFormat="false" ht="15" hidden="false" customHeight="false" outlineLevel="0" collapsed="false">
      <c r="B16" s="5" t="s">
        <v>20</v>
      </c>
      <c r="C16" s="9" t="n">
        <v>0.3</v>
      </c>
      <c r="D16" s="7" t="s">
        <v>21</v>
      </c>
      <c r="E16" s="7"/>
      <c r="F16" s="7"/>
    </row>
    <row r="17" customFormat="false" ht="15" hidden="false" customHeight="false" outlineLevel="0" collapsed="false">
      <c r="B17" s="5" t="s">
        <v>22</v>
      </c>
      <c r="C17" s="6" t="n">
        <v>4500</v>
      </c>
      <c r="D17" s="7" t="s">
        <v>23</v>
      </c>
      <c r="E17" s="7"/>
      <c r="F17" s="7"/>
    </row>
    <row r="18" customFormat="false" ht="15" hidden="false" customHeight="false" outlineLevel="0" collapsed="false">
      <c r="B18" s="5" t="s">
        <v>24</v>
      </c>
      <c r="C18" s="9" t="n">
        <v>0.22</v>
      </c>
      <c r="D18" s="7" t="s">
        <v>25</v>
      </c>
      <c r="E18" s="7"/>
      <c r="F18" s="7"/>
    </row>
    <row r="20" customFormat="false" ht="17.35" hidden="false" customHeight="false" outlineLevel="0" collapsed="false">
      <c r="B20" s="10" t="s">
        <v>26</v>
      </c>
      <c r="C20" s="10"/>
      <c r="D20" s="10"/>
      <c r="E20" s="10"/>
      <c r="F20" s="10"/>
    </row>
    <row r="21" customFormat="false" ht="15" hidden="false" customHeight="false" outlineLevel="0" collapsed="false">
      <c r="B21" s="11" t="s">
        <v>27</v>
      </c>
      <c r="C21" s="9" t="n">
        <v>0.138</v>
      </c>
      <c r="D21" s="7" t="s">
        <v>28</v>
      </c>
      <c r="E21" s="7"/>
      <c r="F21" s="7"/>
    </row>
    <row r="22" customFormat="false" ht="15" hidden="false" customHeight="false" outlineLevel="0" collapsed="false">
      <c r="B22" s="11" t="s">
        <v>29</v>
      </c>
      <c r="C22" s="9" t="n">
        <v>0.08</v>
      </c>
      <c r="D22" s="7" t="s">
        <v>30</v>
      </c>
      <c r="E22" s="7"/>
      <c r="F22" s="7"/>
    </row>
    <row r="23" customFormat="false" ht="15" hidden="false" customHeight="false" outlineLevel="0" collapsed="false">
      <c r="B23" s="11" t="s">
        <v>31</v>
      </c>
      <c r="C23" s="9" t="n">
        <v>0.15</v>
      </c>
      <c r="D23" s="7" t="s">
        <v>32</v>
      </c>
      <c r="E23" s="7"/>
      <c r="F23" s="7"/>
    </row>
    <row r="24" customFormat="false" ht="15" hidden="false" customHeight="false" outlineLevel="0" collapsed="false">
      <c r="B24" s="11" t="s">
        <v>33</v>
      </c>
      <c r="C24" s="6" t="n">
        <v>3600</v>
      </c>
      <c r="D24" s="7" t="s">
        <v>34</v>
      </c>
      <c r="E24" s="7"/>
      <c r="F24" s="7"/>
    </row>
    <row r="27" customFormat="false" ht="17.35" hidden="false" customHeight="false" outlineLevel="0" collapsed="false">
      <c r="B27" s="3" t="s">
        <v>35</v>
      </c>
      <c r="C27" s="3"/>
      <c r="D27" s="3"/>
      <c r="E27" s="3"/>
      <c r="F27" s="3"/>
    </row>
    <row r="28" customFormat="false" ht="15" hidden="false" customHeight="false" outlineLevel="0" collapsed="false">
      <c r="B28" s="12" t="s">
        <v>36</v>
      </c>
      <c r="C28" s="12" t="s">
        <v>37</v>
      </c>
      <c r="D28" s="12" t="s">
        <v>38</v>
      </c>
      <c r="E28" s="12" t="s">
        <v>39</v>
      </c>
      <c r="F28" s="12" t="s">
        <v>40</v>
      </c>
    </row>
    <row r="29" customFormat="false" ht="15" hidden="false" customHeight="false" outlineLevel="0" collapsed="false">
      <c r="B29" s="13" t="s">
        <v>41</v>
      </c>
      <c r="C29" s="14"/>
      <c r="D29" s="14"/>
      <c r="E29" s="14"/>
      <c r="F29" s="14"/>
    </row>
    <row r="30" customFormat="false" ht="15" hidden="false" customHeight="false" outlineLevel="0" collapsed="false">
      <c r="B30" s="11" t="s">
        <v>42</v>
      </c>
      <c r="C30" s="15" t="n">
        <f aca="false">C9*C10</f>
        <v>76000</v>
      </c>
      <c r="D30" s="15" t="n">
        <f aca="false">C30*(1+C14)</f>
        <v>79040</v>
      </c>
      <c r="E30" s="15" t="n">
        <f aca="false">D30*(1+C14)</f>
        <v>82201.6</v>
      </c>
      <c r="F30" s="15" t="n">
        <f aca="false">SUM(C30:E30)</f>
        <v>237241.6</v>
      </c>
    </row>
    <row r="31" customFormat="false" ht="15" hidden="false" customHeight="false" outlineLevel="0" collapsed="false">
      <c r="B31" s="11" t="s">
        <v>43</v>
      </c>
      <c r="C31" s="15" t="n">
        <f aca="false">C30*C21</f>
        <v>10488</v>
      </c>
      <c r="D31" s="15" t="n">
        <f aca="false">D30*C21</f>
        <v>10907.52</v>
      </c>
      <c r="E31" s="15" t="n">
        <f aca="false">E30*C21</f>
        <v>11343.8208</v>
      </c>
      <c r="F31" s="15" t="n">
        <f aca="false">SUM(C31:E31)</f>
        <v>32739.3408</v>
      </c>
    </row>
    <row r="32" customFormat="false" ht="15" hidden="false" customHeight="false" outlineLevel="0" collapsed="false">
      <c r="B32" s="11" t="s">
        <v>44</v>
      </c>
      <c r="C32" s="15" t="n">
        <f aca="false">C30*C22</f>
        <v>6080</v>
      </c>
      <c r="D32" s="15" t="n">
        <f aca="false">D30*C22</f>
        <v>6323.2</v>
      </c>
      <c r="E32" s="15" t="n">
        <f aca="false">E30*C22</f>
        <v>6576.128</v>
      </c>
      <c r="F32" s="15" t="n">
        <f aca="false">SUM(C32:E32)</f>
        <v>18979.328</v>
      </c>
    </row>
    <row r="33" customFormat="false" ht="15" hidden="false" customHeight="false" outlineLevel="0" collapsed="false">
      <c r="B33" s="11" t="s">
        <v>45</v>
      </c>
      <c r="C33" s="15" t="n">
        <f aca="false">C30*C23</f>
        <v>11400</v>
      </c>
      <c r="D33" s="15" t="n">
        <f aca="false">D30*C23</f>
        <v>11856</v>
      </c>
      <c r="E33" s="15" t="n">
        <f aca="false">E30*C23</f>
        <v>12330.24</v>
      </c>
      <c r="F33" s="15" t="n">
        <f aca="false">SUM(C33:E33)</f>
        <v>35586.24</v>
      </c>
    </row>
    <row r="34" customFormat="false" ht="15" hidden="false" customHeight="false" outlineLevel="0" collapsed="false">
      <c r="B34" s="11" t="s">
        <v>46</v>
      </c>
      <c r="C34" s="15" t="n">
        <f aca="false">C9*C17</f>
        <v>9000</v>
      </c>
      <c r="D34" s="15" t="n">
        <f aca="false">ROUND(C9*C18,0)*C17</f>
        <v>0</v>
      </c>
      <c r="E34" s="15" t="n">
        <f aca="false">ROUND(C9*C18,0)*C17</f>
        <v>0</v>
      </c>
      <c r="F34" s="15" t="n">
        <f aca="false">SUM(C34:E34)</f>
        <v>9000</v>
      </c>
    </row>
    <row r="35" customFormat="false" ht="15" hidden="false" customHeight="false" outlineLevel="0" collapsed="false">
      <c r="B35" s="11" t="s">
        <v>47</v>
      </c>
      <c r="C35" s="15" t="n">
        <f aca="false">C12</f>
        <v>12000</v>
      </c>
      <c r="D35" s="15" t="n">
        <f aca="false">C35*1.05</f>
        <v>12600</v>
      </c>
      <c r="E35" s="15" t="n">
        <f aca="false">D35*1.05</f>
        <v>13230</v>
      </c>
      <c r="F35" s="15" t="n">
        <f aca="false">SUM(C35:E35)</f>
        <v>37830</v>
      </c>
    </row>
    <row r="36" customFormat="false" ht="15" hidden="false" customHeight="false" outlineLevel="0" collapsed="false">
      <c r="B36" s="11" t="s">
        <v>48</v>
      </c>
      <c r="C36" s="15" t="n">
        <f aca="false">C9*C13</f>
        <v>3000</v>
      </c>
      <c r="D36" s="15" t="n">
        <f aca="false">C9*C13</f>
        <v>3000</v>
      </c>
      <c r="E36" s="15" t="n">
        <f aca="false">C9*C13</f>
        <v>3000</v>
      </c>
      <c r="F36" s="15" t="n">
        <f aca="false">SUM(C36:E36)</f>
        <v>9000</v>
      </c>
    </row>
    <row r="37" customFormat="false" ht="15" hidden="false" customHeight="false" outlineLevel="0" collapsed="false">
      <c r="B37" s="11" t="s">
        <v>49</v>
      </c>
      <c r="C37" s="15" t="n">
        <f aca="false">C9*C24</f>
        <v>7200</v>
      </c>
      <c r="D37" s="15" t="n">
        <f aca="false">C9*C24</f>
        <v>7200</v>
      </c>
      <c r="E37" s="15" t="n">
        <f aca="false">C9*C24</f>
        <v>7200</v>
      </c>
      <c r="F37" s="15" t="n">
        <f aca="false">SUM(C37:E37)</f>
        <v>21600</v>
      </c>
    </row>
    <row r="38" customFormat="false" ht="15" hidden="false" customHeight="false" outlineLevel="0" collapsed="false">
      <c r="B38" s="16" t="s">
        <v>50</v>
      </c>
      <c r="C38" s="17" t="n">
        <f aca="false">SUM(C30:C37)</f>
        <v>135168</v>
      </c>
      <c r="D38" s="17" t="n">
        <f aca="false">SUM(D30:D37)</f>
        <v>130926.72</v>
      </c>
      <c r="E38" s="17" t="n">
        <f aca="false">SUM(E30:E37)</f>
        <v>135881.7888</v>
      </c>
      <c r="F38" s="17" t="n">
        <f aca="false">SUM(F30:F37)</f>
        <v>401976.5088</v>
      </c>
    </row>
    <row r="40" customFormat="false" ht="15" hidden="false" customHeight="false" outlineLevel="0" collapsed="false">
      <c r="B40" s="13" t="s">
        <v>51</v>
      </c>
      <c r="C40" s="14"/>
      <c r="D40" s="14"/>
      <c r="E40" s="14"/>
      <c r="F40" s="14"/>
    </row>
    <row r="41" customFormat="false" ht="15" hidden="false" customHeight="false" outlineLevel="0" collapsed="false">
      <c r="B41" s="11" t="s">
        <v>52</v>
      </c>
      <c r="C41" s="18" t="n">
        <f aca="false">C11*12</f>
        <v>96000</v>
      </c>
      <c r="D41" s="18" t="n">
        <f aca="false">C41*(1+C15)</f>
        <v>100800</v>
      </c>
      <c r="E41" s="18" t="n">
        <f aca="false">D41*(1+C15)</f>
        <v>105840</v>
      </c>
      <c r="F41" s="18" t="n">
        <f aca="false">SUM(C41:E41)</f>
        <v>302640</v>
      </c>
    </row>
    <row r="42" customFormat="false" ht="15" hidden="false" customHeight="false" outlineLevel="0" collapsed="false">
      <c r="B42" s="11" t="s">
        <v>53</v>
      </c>
      <c r="C42" s="18" t="n">
        <f aca="false">C41*0.2</f>
        <v>19200</v>
      </c>
      <c r="D42" s="18" t="n">
        <f aca="false">D41*0.2</f>
        <v>20160</v>
      </c>
      <c r="E42" s="18" t="n">
        <f aca="false">E41*0.2</f>
        <v>21168</v>
      </c>
      <c r="F42" s="18" t="n">
        <f aca="false">SUM(C42:E42)</f>
        <v>60528</v>
      </c>
    </row>
    <row r="43" customFormat="false" ht="15" hidden="false" customHeight="false" outlineLevel="0" collapsed="false">
      <c r="B43" s="11" t="s">
        <v>54</v>
      </c>
      <c r="C43" s="6" t="n">
        <v>3500</v>
      </c>
      <c r="D43" s="18" t="n">
        <v>0</v>
      </c>
      <c r="E43" s="18" t="n">
        <v>0</v>
      </c>
      <c r="F43" s="18" t="n">
        <f aca="false">SUM(C43:E43)</f>
        <v>3500</v>
      </c>
    </row>
    <row r="44" customFormat="false" ht="15" hidden="false" customHeight="false" outlineLevel="0" collapsed="false">
      <c r="B44" s="11" t="s">
        <v>55</v>
      </c>
      <c r="C44" s="18" t="n">
        <f aca="false">7.5*48*35</f>
        <v>12600</v>
      </c>
      <c r="D44" s="18" t="n">
        <f aca="false">C44*1.03</f>
        <v>12978</v>
      </c>
      <c r="E44" s="18" t="n">
        <f aca="false">D44*1.03</f>
        <v>13367.34</v>
      </c>
      <c r="F44" s="18" t="n">
        <f aca="false">SUM(C44:E44)</f>
        <v>38945.34</v>
      </c>
    </row>
    <row r="45" customFormat="false" ht="15" hidden="false" customHeight="false" outlineLevel="0" collapsed="false">
      <c r="B45" s="11" t="s">
        <v>56</v>
      </c>
      <c r="C45" s="6" t="n">
        <v>1500</v>
      </c>
      <c r="D45" s="18" t="n">
        <v>1500</v>
      </c>
      <c r="E45" s="18" t="n">
        <v>1500</v>
      </c>
      <c r="F45" s="18" t="n">
        <f aca="false">SUM(C45:E45)</f>
        <v>4500</v>
      </c>
    </row>
    <row r="46" customFormat="false" ht="15" hidden="false" customHeight="false" outlineLevel="0" collapsed="false">
      <c r="B46" s="11" t="s">
        <v>57</v>
      </c>
      <c r="C46" s="18" t="n">
        <v>0</v>
      </c>
      <c r="D46" s="18" t="n">
        <v>0</v>
      </c>
      <c r="E46" s="6" t="n">
        <v>5000</v>
      </c>
      <c r="F46" s="18" t="n">
        <f aca="false">SUM(C46:E46)</f>
        <v>5000</v>
      </c>
    </row>
    <row r="47" customFormat="false" ht="15" hidden="false" customHeight="false" outlineLevel="0" collapsed="false">
      <c r="B47" s="19" t="s">
        <v>58</v>
      </c>
      <c r="C47" s="20" t="n">
        <f aca="false">SUM(C41:C46)</f>
        <v>132800</v>
      </c>
      <c r="D47" s="20" t="n">
        <f aca="false">SUM(D41:D46)</f>
        <v>135438</v>
      </c>
      <c r="E47" s="20" t="n">
        <f aca="false">SUM(E41:E46)</f>
        <v>146875.34</v>
      </c>
      <c r="F47" s="20" t="n">
        <f aca="false">SUM(F41:F46)</f>
        <v>415113.34</v>
      </c>
    </row>
    <row r="49" customFormat="false" ht="15" hidden="false" customHeight="false" outlineLevel="0" collapsed="false">
      <c r="B49" s="13" t="s">
        <v>59</v>
      </c>
      <c r="C49" s="14"/>
      <c r="D49" s="14"/>
      <c r="E49" s="14"/>
      <c r="F49" s="14"/>
    </row>
    <row r="50" customFormat="false" ht="15" hidden="false" customHeight="false" outlineLevel="0" collapsed="false">
      <c r="B50" s="11" t="s">
        <v>60</v>
      </c>
      <c r="C50" s="18" t="n">
        <f aca="false">ROUND(C9*(1-C16),1)*C10</f>
        <v>53200</v>
      </c>
      <c r="D50" s="18" t="n">
        <f aca="false">ROUND(C9*(1-C16),1)*C10*(1+C14)</f>
        <v>55328</v>
      </c>
      <c r="E50" s="18" t="n">
        <f aca="false">ROUND(C9*(1-C16),1)*C10*(1+C14)^2</f>
        <v>57541.12</v>
      </c>
      <c r="F50" s="18" t="n">
        <f aca="false">SUM(C50:E50)</f>
        <v>166069.12</v>
      </c>
    </row>
    <row r="51" customFormat="false" ht="15" hidden="false" customHeight="false" outlineLevel="0" collapsed="false">
      <c r="B51" s="11" t="s">
        <v>61</v>
      </c>
      <c r="C51" s="18" t="n">
        <f aca="false">C50*(C21+C22+C23)</f>
        <v>19577.6</v>
      </c>
      <c r="D51" s="18" t="n">
        <f aca="false">D50*(C21+C22+C23)</f>
        <v>20360.704</v>
      </c>
      <c r="E51" s="18" t="n">
        <f aca="false">E50*(C21+C22+C23)</f>
        <v>21175.13216</v>
      </c>
      <c r="F51" s="18" t="n">
        <f aca="false">SUM(C51:E51)</f>
        <v>61113.43616</v>
      </c>
    </row>
    <row r="52" customFormat="false" ht="15" hidden="false" customHeight="false" outlineLevel="0" collapsed="false">
      <c r="B52" s="11" t="s">
        <v>62</v>
      </c>
      <c r="C52" s="18" t="n">
        <f aca="false">C11*12*0.3</f>
        <v>28800</v>
      </c>
      <c r="D52" s="18" t="n">
        <f aca="false">C52*(1+C15)</f>
        <v>30240</v>
      </c>
      <c r="E52" s="18" t="n">
        <f aca="false">D52*(1+C15)</f>
        <v>31752</v>
      </c>
      <c r="F52" s="18" t="n">
        <f aca="false">SUM(C52:E52)</f>
        <v>90792</v>
      </c>
    </row>
    <row r="53" customFormat="false" ht="15" hidden="false" customHeight="false" outlineLevel="0" collapsed="false">
      <c r="B53" s="11" t="s">
        <v>63</v>
      </c>
      <c r="C53" s="6" t="n">
        <v>4000</v>
      </c>
      <c r="D53" s="18" t="n">
        <v>4500</v>
      </c>
      <c r="E53" s="18" t="n">
        <v>5000</v>
      </c>
      <c r="F53" s="18" t="n">
        <f aca="false">SUM(C53:E53)</f>
        <v>13500</v>
      </c>
    </row>
    <row r="54" customFormat="false" ht="15" hidden="false" customHeight="false" outlineLevel="0" collapsed="false">
      <c r="B54" s="11" t="s">
        <v>64</v>
      </c>
      <c r="C54" s="18" t="n">
        <f aca="false">C12*0.7</f>
        <v>8400</v>
      </c>
      <c r="D54" s="18" t="n">
        <f aca="false">C54*1.05</f>
        <v>8820</v>
      </c>
      <c r="E54" s="18" t="n">
        <f aca="false">D54*1.05</f>
        <v>9261</v>
      </c>
      <c r="F54" s="18" t="n">
        <f aca="false">SUM(C54:E54)</f>
        <v>26481</v>
      </c>
    </row>
    <row r="55" customFormat="false" ht="15" hidden="false" customHeight="false" outlineLevel="0" collapsed="false">
      <c r="B55" s="21" t="s">
        <v>65</v>
      </c>
      <c r="C55" s="22" t="n">
        <f aca="false">SUM(C50:C54)</f>
        <v>113977.6</v>
      </c>
      <c r="D55" s="22" t="n">
        <f aca="false">SUM(D50:D54)</f>
        <v>119248.704</v>
      </c>
      <c r="E55" s="22" t="n">
        <f aca="false">SUM(E50:E54)</f>
        <v>124729.25216</v>
      </c>
      <c r="F55" s="22" t="n">
        <f aca="false">SUM(F50:F54)</f>
        <v>357955.55616</v>
      </c>
    </row>
    <row r="57" customFormat="false" ht="17.35" hidden="false" customHeight="false" outlineLevel="0" collapsed="false">
      <c r="B57" s="3" t="s">
        <v>66</v>
      </c>
      <c r="C57" s="3"/>
      <c r="D57" s="3"/>
      <c r="E57" s="3"/>
      <c r="F57" s="3"/>
    </row>
    <row r="58" customFormat="false" ht="15" hidden="false" customHeight="false" outlineLevel="0" collapsed="false">
      <c r="B58" s="11" t="s">
        <v>67</v>
      </c>
      <c r="C58" s="23" t="n">
        <f aca="false">F47-F38</f>
        <v>13136.8312</v>
      </c>
    </row>
    <row r="59" customFormat="false" ht="15" hidden="false" customHeight="false" outlineLevel="0" collapsed="false">
      <c r="B59" s="11" t="s">
        <v>68</v>
      </c>
      <c r="C59" s="24" t="n">
        <f aca="false">F47-F55</f>
        <v>57157.78384</v>
      </c>
    </row>
    <row r="60" customFormat="false" ht="15" hidden="false" customHeight="false" outlineLevel="0" collapsed="false">
      <c r="B60" s="11" t="s">
        <v>69</v>
      </c>
      <c r="C60" s="25" t="n">
        <f aca="false">F38-F55</f>
        <v>44020.95264</v>
      </c>
    </row>
    <row r="62" customFormat="false" ht="17.35" hidden="false" customHeight="false" outlineLevel="0" collapsed="false">
      <c r="B62" s="26" t="s">
        <v>70</v>
      </c>
      <c r="C62" s="27" t="str">
        <f aca="false">IF(F55&lt;=MIN(F38,F47),"AI-Augmented Hybrid",IF(F38&lt;=F47,"In-House","Agency"))</f>
        <v>AI-Augmented Hybrid</v>
      </c>
    </row>
    <row r="64" customFormat="false" ht="15" hidden="false" customHeight="false" outlineLevel="0" collapsed="false">
      <c r="B64" s="7" t="s">
        <v>71</v>
      </c>
      <c r="C64" s="7"/>
      <c r="D64" s="7"/>
      <c r="E64" s="7"/>
      <c r="F64" s="7"/>
    </row>
    <row r="65" customFormat="false" ht="15" hidden="false" customHeight="false" outlineLevel="0" collapsed="false">
      <c r="B65" s="7" t="s">
        <v>72</v>
      </c>
      <c r="C65" s="7"/>
      <c r="D65" s="7"/>
      <c r="E65" s="7"/>
      <c r="F65" s="7"/>
    </row>
  </sheetData>
  <mergeCells count="23">
    <mergeCell ref="B2:F2"/>
    <mergeCell ref="B3:F3"/>
    <mergeCell ref="B5:F5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B20:F20"/>
    <mergeCell ref="D21:F21"/>
    <mergeCell ref="D22:F22"/>
    <mergeCell ref="D23:F23"/>
    <mergeCell ref="D24:F24"/>
    <mergeCell ref="B27:F27"/>
    <mergeCell ref="B57:F57"/>
    <mergeCell ref="B64:F64"/>
    <mergeCell ref="B65:F6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D49"/>
    <pageSetUpPr fitToPage="false"/>
  </sheetPr>
  <dimension ref="B2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6" min="3" style="0" width="18"/>
  </cols>
  <sheetData>
    <row r="2" customFormat="false" ht="22.05" hidden="false" customHeight="false" outlineLevel="0" collapsed="false">
      <c r="B2" s="1" t="s">
        <v>73</v>
      </c>
      <c r="C2" s="1"/>
      <c r="D2" s="1"/>
      <c r="E2" s="1"/>
      <c r="F2" s="1"/>
    </row>
    <row r="3" customFormat="false" ht="15" hidden="false" customHeight="false" outlineLevel="0" collapsed="false">
      <c r="B3" s="7" t="s">
        <v>74</v>
      </c>
      <c r="C3" s="7"/>
      <c r="D3" s="7"/>
      <c r="E3" s="7"/>
      <c r="F3" s="7"/>
    </row>
    <row r="5" customFormat="false" ht="15" hidden="false" customHeight="false" outlineLevel="0" collapsed="false">
      <c r="B5" s="12" t="s">
        <v>75</v>
      </c>
      <c r="C5" s="12" t="s">
        <v>76</v>
      </c>
      <c r="D5" s="12" t="s">
        <v>77</v>
      </c>
      <c r="E5" s="12" t="s">
        <v>78</v>
      </c>
      <c r="F5" s="12" t="s">
        <v>79</v>
      </c>
    </row>
    <row r="6" customFormat="false" ht="15" hidden="false" customHeight="false" outlineLevel="0" collapsed="false">
      <c r="B6" s="28" t="s">
        <v>80</v>
      </c>
      <c r="C6" s="29" t="n">
        <v>65000</v>
      </c>
      <c r="D6" s="29" t="n">
        <v>52000</v>
      </c>
      <c r="E6" s="29" t="n">
        <v>45000</v>
      </c>
      <c r="F6" s="29" t="n">
        <f aca="false">C6*1.45</f>
        <v>94250</v>
      </c>
    </row>
    <row r="7" customFormat="false" ht="15" hidden="false" customHeight="false" outlineLevel="0" collapsed="false">
      <c r="B7" s="30" t="s">
        <v>81</v>
      </c>
      <c r="C7" s="31" t="n">
        <v>48000</v>
      </c>
      <c r="D7" s="31" t="n">
        <v>40000</v>
      </c>
      <c r="E7" s="31" t="n">
        <v>35000</v>
      </c>
      <c r="F7" s="31" t="n">
        <f aca="false">C7*1.45</f>
        <v>69600</v>
      </c>
    </row>
    <row r="8" customFormat="false" ht="15" hidden="false" customHeight="false" outlineLevel="0" collapsed="false">
      <c r="B8" s="28" t="s">
        <v>82</v>
      </c>
      <c r="C8" s="29" t="n">
        <v>38000</v>
      </c>
      <c r="D8" s="29" t="n">
        <v>32000</v>
      </c>
      <c r="E8" s="29" t="n">
        <v>28000</v>
      </c>
      <c r="F8" s="29" t="n">
        <f aca="false">C8*1.45</f>
        <v>55100</v>
      </c>
    </row>
    <row r="9" customFormat="false" ht="15" hidden="false" customHeight="false" outlineLevel="0" collapsed="false">
      <c r="B9" s="30" t="s">
        <v>83</v>
      </c>
      <c r="C9" s="31" t="n">
        <v>45000</v>
      </c>
      <c r="D9" s="31" t="n">
        <v>38000</v>
      </c>
      <c r="E9" s="31" t="n">
        <v>32000</v>
      </c>
      <c r="F9" s="31" t="n">
        <f aca="false">C9*1.45</f>
        <v>65250</v>
      </c>
    </row>
    <row r="10" customFormat="false" ht="15" hidden="false" customHeight="false" outlineLevel="0" collapsed="false">
      <c r="B10" s="28" t="s">
        <v>84</v>
      </c>
      <c r="C10" s="29" t="n">
        <v>48000</v>
      </c>
      <c r="D10" s="29" t="n">
        <v>40000</v>
      </c>
      <c r="E10" s="29" t="n">
        <v>35000</v>
      </c>
      <c r="F10" s="29" t="n">
        <f aca="false">C10*1.45</f>
        <v>69600</v>
      </c>
    </row>
    <row r="11" customFormat="false" ht="15" hidden="false" customHeight="false" outlineLevel="0" collapsed="false">
      <c r="B11" s="30" t="s">
        <v>85</v>
      </c>
      <c r="C11" s="31" t="n">
        <v>42000</v>
      </c>
      <c r="D11" s="31" t="n">
        <v>35000</v>
      </c>
      <c r="E11" s="31" t="n">
        <v>30000</v>
      </c>
      <c r="F11" s="31" t="n">
        <f aca="false">C11*1.45</f>
        <v>60900</v>
      </c>
    </row>
    <row r="12" customFormat="false" ht="15" hidden="false" customHeight="false" outlineLevel="0" collapsed="false">
      <c r="B12" s="28" t="s">
        <v>86</v>
      </c>
      <c r="C12" s="29" t="n">
        <v>40000</v>
      </c>
      <c r="D12" s="29" t="n">
        <v>34000</v>
      </c>
      <c r="E12" s="29" t="n">
        <v>29000</v>
      </c>
      <c r="F12" s="29" t="n">
        <f aca="false">C12*1.45</f>
        <v>58000</v>
      </c>
    </row>
    <row r="13" customFormat="false" ht="15" hidden="false" customHeight="false" outlineLevel="0" collapsed="false">
      <c r="B13" s="30" t="s">
        <v>87</v>
      </c>
      <c r="C13" s="31" t="n">
        <v>35000</v>
      </c>
      <c r="D13" s="31" t="n">
        <v>29000</v>
      </c>
      <c r="E13" s="31" t="n">
        <v>25000</v>
      </c>
      <c r="F13" s="31" t="n">
        <f aca="false">C13*1.45</f>
        <v>50750</v>
      </c>
    </row>
    <row r="14" customFormat="false" ht="15" hidden="false" customHeight="false" outlineLevel="0" collapsed="false">
      <c r="B14" s="28" t="s">
        <v>88</v>
      </c>
      <c r="C14" s="29" t="n">
        <v>26000</v>
      </c>
      <c r="D14" s="29" t="n">
        <v>22000</v>
      </c>
      <c r="E14" s="29" t="n">
        <v>20000</v>
      </c>
      <c r="F14" s="29" t="n">
        <f aca="false">C14*1.45</f>
        <v>37700</v>
      </c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785C"/>
    <pageSetUpPr fitToPage="false"/>
  </sheetPr>
  <dimension ref="B2:E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4" min="3" style="0" width="20"/>
    <col collapsed="false" customWidth="true" hidden="false" outlineLevel="0" max="5" min="5" style="0" width="22"/>
  </cols>
  <sheetData>
    <row r="2" customFormat="false" ht="22.05" hidden="false" customHeight="false" outlineLevel="0" collapsed="false">
      <c r="B2" s="1" t="s">
        <v>89</v>
      </c>
      <c r="C2" s="1"/>
      <c r="D2" s="1"/>
      <c r="E2" s="1"/>
    </row>
    <row r="3" customFormat="false" ht="15" hidden="false" customHeight="false" outlineLevel="0" collapsed="false">
      <c r="B3" s="7" t="s">
        <v>90</v>
      </c>
      <c r="C3" s="7"/>
      <c r="D3" s="7"/>
      <c r="E3" s="7"/>
    </row>
    <row r="5" customFormat="false" ht="15" hidden="false" customHeight="false" outlineLevel="0" collapsed="false">
      <c r="B5" s="12" t="s">
        <v>91</v>
      </c>
      <c r="C5" s="12" t="s">
        <v>92</v>
      </c>
      <c r="D5" s="12" t="s">
        <v>93</v>
      </c>
      <c r="E5" s="12" t="s">
        <v>94</v>
      </c>
    </row>
    <row r="6" customFormat="false" ht="15" hidden="false" customHeight="false" outlineLevel="0" collapsed="false">
      <c r="B6" s="28" t="s">
        <v>95</v>
      </c>
      <c r="C6" s="32" t="s">
        <v>96</v>
      </c>
      <c r="D6" s="29" t="n">
        <v>42000</v>
      </c>
      <c r="E6" s="29" t="n">
        <f aca="false">D6*1.25</f>
        <v>52500</v>
      </c>
    </row>
    <row r="7" customFormat="false" ht="15" hidden="false" customHeight="false" outlineLevel="0" collapsed="false">
      <c r="B7" s="30" t="s">
        <v>97</v>
      </c>
      <c r="C7" s="33" t="s">
        <v>98</v>
      </c>
      <c r="D7" s="31" t="n">
        <v>36000</v>
      </c>
      <c r="E7" s="31" t="n">
        <f aca="false">D7*1.25</f>
        <v>45000</v>
      </c>
    </row>
    <row r="8" customFormat="false" ht="15" hidden="false" customHeight="false" outlineLevel="0" collapsed="false">
      <c r="B8" s="28" t="s">
        <v>99</v>
      </c>
      <c r="C8" s="32" t="s">
        <v>100</v>
      </c>
      <c r="D8" s="29" t="n">
        <v>90000</v>
      </c>
      <c r="E8" s="29" t="n">
        <f aca="false">D8*1.25</f>
        <v>112500</v>
      </c>
    </row>
    <row r="9" customFormat="false" ht="15" hidden="false" customHeight="false" outlineLevel="0" collapsed="false">
      <c r="B9" s="30" t="s">
        <v>101</v>
      </c>
      <c r="C9" s="33" t="s">
        <v>102</v>
      </c>
      <c r="D9" s="31" t="n">
        <v>138000</v>
      </c>
      <c r="E9" s="31" t="n">
        <f aca="false">D9*1.25</f>
        <v>172500</v>
      </c>
    </row>
    <row r="10" customFormat="false" ht="15" hidden="false" customHeight="false" outlineLevel="0" collapsed="false">
      <c r="B10" s="28" t="s">
        <v>103</v>
      </c>
      <c r="C10" s="32" t="s">
        <v>104</v>
      </c>
      <c r="D10" s="29" t="n">
        <v>222000</v>
      </c>
      <c r="E10" s="29" t="n">
        <f aca="false">D10*1.25</f>
        <v>277500</v>
      </c>
    </row>
    <row r="11" customFormat="false" ht="15" hidden="false" customHeight="false" outlineLevel="0" collapsed="false">
      <c r="B11" s="30" t="s">
        <v>105</v>
      </c>
      <c r="C11" s="33" t="s">
        <v>106</v>
      </c>
      <c r="D11" s="31" t="n">
        <v>450000</v>
      </c>
      <c r="E11" s="31" t="n">
        <f aca="false">D11*1.25</f>
        <v>562500</v>
      </c>
    </row>
    <row r="12" customFormat="false" ht="15" hidden="false" customHeight="false" outlineLevel="0" collapsed="false">
      <c r="B12" s="28" t="s">
        <v>107</v>
      </c>
      <c r="C12" s="32" t="s">
        <v>108</v>
      </c>
      <c r="D12" s="29" t="n">
        <v>66000</v>
      </c>
      <c r="E12" s="29" t="n">
        <f aca="false">D12*1.25</f>
        <v>82500</v>
      </c>
    </row>
    <row r="13" customFormat="false" ht="15" hidden="false" customHeight="false" outlineLevel="0" collapsed="false">
      <c r="B13" s="30" t="s">
        <v>109</v>
      </c>
      <c r="C13" s="33" t="s">
        <v>96</v>
      </c>
      <c r="D13" s="31" t="n">
        <v>42000</v>
      </c>
      <c r="E13" s="31" t="n">
        <f aca="false">D13*1.25</f>
        <v>52500</v>
      </c>
    </row>
  </sheetData>
  <mergeCells count="2">
    <mergeCell ref="B2:E2"/>
    <mergeCell ref="B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9999"/>
    <pageSetUpPr fitToPage="false"/>
  </sheetPr>
  <dimension ref="B2:B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80"/>
  </cols>
  <sheetData>
    <row r="2" customFormat="false" ht="22.05" hidden="false" customHeight="false" outlineLevel="0" collapsed="false">
      <c r="B2" s="34" t="s">
        <v>110</v>
      </c>
    </row>
    <row r="4" customFormat="false" ht="15" hidden="false" customHeight="false" outlineLevel="0" collapsed="false">
      <c r="B4" s="35" t="s">
        <v>111</v>
      </c>
    </row>
    <row r="5" customFormat="false" ht="15" hidden="false" customHeight="false" outlineLevel="0" collapsed="false">
      <c r="B5" s="11" t="s">
        <v>112</v>
      </c>
    </row>
    <row r="6" customFormat="false" ht="15" hidden="false" customHeight="false" outlineLevel="0" collapsed="false">
      <c r="B6" s="11" t="s">
        <v>113</v>
      </c>
    </row>
    <row r="8" customFormat="false" ht="15" hidden="false" customHeight="false" outlineLevel="0" collapsed="false">
      <c r="B8" s="35" t="s">
        <v>114</v>
      </c>
    </row>
    <row r="9" customFormat="false" ht="15" hidden="false" customHeight="false" outlineLevel="0" collapsed="false">
      <c r="B9" s="11" t="s">
        <v>115</v>
      </c>
    </row>
    <row r="10" customFormat="false" ht="15" hidden="false" customHeight="false" outlineLevel="0" collapsed="false">
      <c r="B10" s="11" t="s">
        <v>116</v>
      </c>
    </row>
    <row r="12" customFormat="false" ht="15" hidden="false" customHeight="false" outlineLevel="0" collapsed="false">
      <c r="B12" s="35" t="s">
        <v>117</v>
      </c>
    </row>
    <row r="13" customFormat="false" ht="15" hidden="false" customHeight="false" outlineLevel="0" collapsed="false">
      <c r="B13" s="11" t="s">
        <v>118</v>
      </c>
    </row>
    <row r="14" customFormat="false" ht="15" hidden="false" customHeight="false" outlineLevel="0" collapsed="false">
      <c r="B14" s="11" t="s">
        <v>119</v>
      </c>
    </row>
    <row r="16" customFormat="false" ht="15" hidden="false" customHeight="false" outlineLevel="0" collapsed="false">
      <c r="B16" s="35" t="s">
        <v>120</v>
      </c>
    </row>
    <row r="17" customFormat="false" ht="15" hidden="false" customHeight="false" outlineLevel="0" collapsed="false">
      <c r="B17" s="11" t="s">
        <v>121</v>
      </c>
    </row>
    <row r="18" customFormat="false" ht="15" hidden="false" customHeight="false" outlineLevel="0" collapsed="false">
      <c r="B18" s="11" t="s">
        <v>122</v>
      </c>
    </row>
    <row r="20" customFormat="false" ht="15" hidden="false" customHeight="false" outlineLevel="0" collapsed="false">
      <c r="B20" s="35" t="s">
        <v>123</v>
      </c>
    </row>
    <row r="21" customFormat="false" ht="15" hidden="false" customHeight="false" outlineLevel="0" collapsed="false">
      <c r="B21" s="11" t="s">
        <v>124</v>
      </c>
    </row>
    <row r="22" customFormat="false" ht="15" hidden="false" customHeight="false" outlineLevel="0" collapsed="false">
      <c r="B22" s="11" t="s">
        <v>125</v>
      </c>
    </row>
    <row r="24" customFormat="false" ht="15" hidden="false" customHeight="false" outlineLevel="0" collapsed="false">
      <c r="B24" s="35" t="s">
        <v>126</v>
      </c>
    </row>
    <row r="25" customFormat="false" ht="15" hidden="false" customHeight="false" outlineLevel="0" collapsed="false">
      <c r="B25" s="11" t="s">
        <v>127</v>
      </c>
    </row>
    <row r="26" customFormat="false" ht="15" hidden="false" customHeight="false" outlineLevel="0" collapsed="false">
      <c r="B26" s="11" t="s">
        <v>128</v>
      </c>
    </row>
    <row r="27" customFormat="false" ht="15" hidden="false" customHeight="false" outlineLevel="0" collapsed="false">
      <c r="B27" s="11" t="s">
        <v>129</v>
      </c>
    </row>
    <row r="28" customFormat="false" ht="15" hidden="false" customHeight="false" outlineLevel="0" collapsed="false">
      <c r="B28" s="11" t="s">
        <v>130</v>
      </c>
    </row>
    <row r="30" customFormat="false" ht="15" hidden="false" customHeight="false" outlineLevel="0" collapsed="false">
      <c r="B30" s="35" t="s">
        <v>131</v>
      </c>
    </row>
    <row r="31" customFormat="false" ht="15" hidden="false" customHeight="false" outlineLevel="0" collapsed="false">
      <c r="B31" s="11" t="s">
        <v>132</v>
      </c>
    </row>
    <row r="32" customFormat="false" ht="15" hidden="false" customHeight="false" outlineLevel="0" collapsed="false">
      <c r="B32" s="11" t="s">
        <v>133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2026-04-22T16:53:08Z</dcterms:created>
  <dc:creator>openpyxl</dc:creator>
  <dc:description/>
  <dc:language>en-US</dc:language>
  <cp:lastModifiedBy/>
  <dcterms:modified xsi:type="dcterms:W3CDTF">2026-04-22T16:53:08Z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