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C Calculator" sheetId="1" state="visible" r:id="rId3"/>
    <sheet name="LTV Calculator" sheetId="2" state="visible" r:id="rId4"/>
    <sheet name="Unit Economics Dashboard" sheetId="3" state="visible" r:id="rId5"/>
    <sheet name="Stage Benchmark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<sst xmlns="http://schemas.openxmlformats.org/spreadsheetml/2006/main" count="250" uniqueCount="204">
  <si>
    <t xml:space="preserve">Marketing Mary | marketingmary.ai</t>
  </si>
  <si>
    <t xml:space="preserve">KEY ASSUMPTIONS</t>
  </si>
  <si>
    <t xml:space="preserve">Input</t>
  </si>
  <si>
    <t xml:space="preserve">Value</t>
  </si>
  <si>
    <t xml:space="preserve">Notes</t>
  </si>
  <si>
    <t xml:space="preserve">Monthly Marketing Spend</t>
  </si>
  <si>
    <t xml:space="preserve">Total marketing budget per month</t>
  </si>
  <si>
    <t xml:space="preserve">Monthly Sales Spend</t>
  </si>
  <si>
    <t xml:space="preserve">Total sales team cost per month</t>
  </si>
  <si>
    <t xml:space="preserve">New Customers Acquired (Monthly)</t>
  </si>
  <si>
    <t xml:space="preserve">New paying customers per month</t>
  </si>
  <si>
    <t xml:space="preserve">Time Period (Months)</t>
  </si>
  <si>
    <t xml:space="preserve">Analysis period</t>
  </si>
  <si>
    <t xml:space="preserve">CALCULATED METRICS</t>
  </si>
  <si>
    <t xml:space="preserve">Metric</t>
  </si>
  <si>
    <t xml:space="preserve">Formula</t>
  </si>
  <si>
    <t xml:space="preserve">Blended CAC</t>
  </si>
  <si>
    <t xml:space="preserve">(Marketing + Sales) / New Customers</t>
  </si>
  <si>
    <t xml:space="preserve">Marketing CAC</t>
  </si>
  <si>
    <t xml:space="preserve">Marketing Spend / New Customers</t>
  </si>
  <si>
    <t xml:space="preserve">Sales CAC</t>
  </si>
  <si>
    <t xml:space="preserve">Sales Spend / New Customers</t>
  </si>
  <si>
    <t xml:space="preserve">Marketing : Sales Ratio</t>
  </si>
  <si>
    <t xml:space="preserve">Marketing / Total Spend</t>
  </si>
  <si>
    <t xml:space="preserve">CAC BY CHANNEL BREAKDOWN</t>
  </si>
  <si>
    <t xml:space="preserve">Channel</t>
  </si>
  <si>
    <t xml:space="preserve">Monthly Spend</t>
  </si>
  <si>
    <t xml:space="preserve">Customers Acquired</t>
  </si>
  <si>
    <t xml:space="preserve">CAC per Channel</t>
  </si>
  <si>
    <t xml:space="preserve">Paid Search (Google/Bing)</t>
  </si>
  <si>
    <t xml:space="preserve">LinkedIn Ads</t>
  </si>
  <si>
    <t xml:space="preserve">Content / SEO</t>
  </si>
  <si>
    <t xml:space="preserve">Events / Webinars</t>
  </si>
  <si>
    <t xml:space="preserve">Referral Programme</t>
  </si>
  <si>
    <t xml:space="preserve">Other</t>
  </si>
  <si>
    <t xml:space="preserve">TOTAL</t>
  </si>
  <si>
    <t xml:space="preserve">BENCHMARK COMPARISON</t>
  </si>
  <si>
    <t xml:space="preserve">Segment</t>
  </si>
  <si>
    <t xml:space="preserve">Low Benchmark</t>
  </si>
  <si>
    <t xml:space="preserve">High Benchmark</t>
  </si>
  <si>
    <t xml:space="preserve">Median</t>
  </si>
  <si>
    <t xml:space="preserve">Your CAC vs Median</t>
  </si>
  <si>
    <t xml:space="preserve">SMB (&lt; £2K MRR)</t>
  </si>
  <si>
    <t xml:space="preserve">Mid-Market (£5K-20K ACV)</t>
  </si>
  <si>
    <t xml:space="preserve">Enterprise (&gt; £50K ACV)</t>
  </si>
  <si>
    <t xml:space="preserve">LTV INPUTS</t>
  </si>
  <si>
    <t xml:space="preserve">Average Monthly Revenue per Customer (MRR)</t>
  </si>
  <si>
    <t xml:space="preserve">Average MRR per account</t>
  </si>
  <si>
    <t xml:space="preserve">Gross Margin %</t>
  </si>
  <si>
    <t xml:space="preserve">Typically 70-85% for SaaS</t>
  </si>
  <si>
    <t xml:space="preserve">Monthly Churn Rate %</t>
  </si>
  <si>
    <t xml:space="preserve">Monthly logo churn rate</t>
  </si>
  <si>
    <t xml:space="preserve">Expansion Revenue Rate % (Monthly)</t>
  </si>
  <si>
    <t xml:space="preserve">Monthly net expansion from upsell/cross-sell</t>
  </si>
  <si>
    <t xml:space="preserve">Average Customer Lifetime (Months)</t>
  </si>
  <si>
    <t xml:space="preserve">1 / Monthly Churn Rate</t>
  </si>
  <si>
    <t xml:space="preserve">LTV (Basic)</t>
  </si>
  <si>
    <t xml:space="preserve">MRR x Gross Margin x (1 / Churn)</t>
  </si>
  <si>
    <t xml:space="preserve">LTV (with Expansion)</t>
  </si>
  <si>
    <t xml:space="preserve">MRR x GM x (1 / (Churn - Expansion))</t>
  </si>
  <si>
    <t xml:space="preserve">LTV:CAC Ratio</t>
  </si>
  <si>
    <t xml:space="preserve">LTV / Blended CAC (from Sheet 1)</t>
  </si>
  <si>
    <t xml:space="preserve">CAC Payback Period (Months)</t>
  </si>
  <si>
    <t xml:space="preserve">CAC / (MRR x Gross Margin)</t>
  </si>
  <si>
    <t xml:space="preserve">INTERPRETATION GUIDE</t>
  </si>
  <si>
    <t xml:space="preserve">LTV:CAC &gt; 3:1 is the industry standard target for healthy SaaS unit economics.</t>
  </si>
  <si>
    <t xml:space="preserve">CAC Payback &lt; 12 months is ideal; 12-18 months is acceptable for growth-stage.</t>
  </si>
  <si>
    <t xml:space="preserve">If LTV with Expansion shows 0, your expansion rate exceeds churn (check inputs).</t>
  </si>
  <si>
    <t xml:space="preserve">Gross margin should reflect COGS only (hosting, support, onboarding) not S&amp;M.</t>
  </si>
  <si>
    <t xml:space="preserve">UNIT ECONOMICS SUMMARY</t>
  </si>
  <si>
    <t xml:space="preserve">Status</t>
  </si>
  <si>
    <t xml:space="preserve">Benchmark</t>
  </si>
  <si>
    <t xml:space="preserve">Varies by segment</t>
  </si>
  <si>
    <t xml:space="preserve">Customer LTV</t>
  </si>
  <si>
    <t xml:space="preserve">3-5x CAC target</t>
  </si>
  <si>
    <t xml:space="preserve">&gt; 3:1 = Healthy</t>
  </si>
  <si>
    <t xml:space="preserve">&lt; 12 months = Healthy</t>
  </si>
  <si>
    <t xml:space="preserve">MAGIC NUMBER CALCULATOR</t>
  </si>
  <si>
    <t xml:space="preserve">Current Quarter ARR</t>
  </si>
  <si>
    <t xml:space="preserve">Annualised recurring revenue this quarter</t>
  </si>
  <si>
    <t xml:space="preserve">Prior Quarter ARR</t>
  </si>
  <si>
    <t xml:space="preserve">Annualised recurring revenue last quarter</t>
  </si>
  <si>
    <t xml:space="preserve">Prior Quarter Marketing Spend</t>
  </si>
  <si>
    <t xml:space="preserve">Total marketing spend last quarter</t>
  </si>
  <si>
    <t xml:space="preserve">Magic Number</t>
  </si>
  <si>
    <t xml:space="preserve">&gt; 0.75 = Efficient growth</t>
  </si>
  <si>
    <t xml:space="preserve">INDUSTRY BENCHMARKS</t>
  </si>
  <si>
    <t xml:space="preserve">Bottom Quartile</t>
  </si>
  <si>
    <t xml:space="preserve">Top Quartile</t>
  </si>
  <si>
    <t xml:space="preserve">&lt; 2:1</t>
  </si>
  <si>
    <t xml:space="preserve">3:1</t>
  </si>
  <si>
    <t xml:space="preserve">5:1+</t>
  </si>
  <si>
    <t xml:space="preserve">CAC Payback (months)</t>
  </si>
  <si>
    <t xml:space="preserve">&gt; 24</t>
  </si>
  <si>
    <t xml:space="preserve">14-18</t>
  </si>
  <si>
    <t xml:space="preserve">&lt; 12</t>
  </si>
  <si>
    <t xml:space="preserve">&lt; 0.5</t>
  </si>
  <si>
    <t xml:space="preserve">0.5-0.75</t>
  </si>
  <si>
    <t xml:space="preserve">&gt; 1.0</t>
  </si>
  <si>
    <t xml:space="preserve">Net Dollar Retention</t>
  </si>
  <si>
    <t xml:space="preserve">&lt; 100%</t>
  </si>
  <si>
    <t xml:space="preserve">105-115%</t>
  </si>
  <si>
    <t xml:space="preserve">130%+</t>
  </si>
  <si>
    <t xml:space="preserve">Gross Margin</t>
  </si>
  <si>
    <t xml:space="preserve">&lt; 65%</t>
  </si>
  <si>
    <t xml:space="preserve">75-80%</t>
  </si>
  <si>
    <t xml:space="preserve">&gt; 85%</t>
  </si>
  <si>
    <t xml:space="preserve">Trial-to-Paid</t>
  </si>
  <si>
    <t xml:space="preserve">&lt; 5%</t>
  </si>
  <si>
    <t xml:space="preserve">10-20%</t>
  </si>
  <si>
    <t xml:space="preserve">&gt; 25%</t>
  </si>
  <si>
    <t xml:space="preserve">SAAS BENCHMARKS BY COMPANY STAGE</t>
  </si>
  <si>
    <t xml:space="preserve">Stage</t>
  </si>
  <si>
    <t xml:space="preserve">Marketing Spend % Rev</t>
  </si>
  <si>
    <t xml:space="preserve">Typical CAC</t>
  </si>
  <si>
    <t xml:space="preserve">Payback Period</t>
  </si>
  <si>
    <t xml:space="preserve">LTV:CAC Target</t>
  </si>
  <si>
    <t xml:space="preserve">NDR Target</t>
  </si>
  <si>
    <t xml:space="preserve">Early (&lt; £1M ARR)</t>
  </si>
  <si>
    <t xml:space="preserve">40-80%</t>
  </si>
  <si>
    <t xml:space="preserve">£500-£2,000</t>
  </si>
  <si>
    <t xml:space="preserve">6-12 months</t>
  </si>
  <si>
    <t xml:space="preserve">N/A (too early)</t>
  </si>
  <si>
    <t xml:space="preserve">5-10%</t>
  </si>
  <si>
    <t xml:space="preserve">Growth (£1-10M ARR)</t>
  </si>
  <si>
    <t xml:space="preserve">25-50%</t>
  </si>
  <si>
    <t xml:space="preserve">£1,500-£5,000</t>
  </si>
  <si>
    <t xml:space="preserve">12-18 months</t>
  </si>
  <si>
    <t xml:space="preserve">3:1 to 5:1</t>
  </si>
  <si>
    <t xml:space="preserve">Growth (£10-25M ARR)</t>
  </si>
  <si>
    <t xml:space="preserve">15-25%</t>
  </si>
  <si>
    <t xml:space="preserve">£5,000-£15,000</t>
  </si>
  <si>
    <t xml:space="preserve">14-22 months</t>
  </si>
  <si>
    <t xml:space="preserve">3:1 to 4:1</t>
  </si>
  <si>
    <t xml:space="preserve">110-120%</t>
  </si>
  <si>
    <t xml:space="preserve">Scale (£25-100M ARR)</t>
  </si>
  <si>
    <t xml:space="preserve">10-15%</t>
  </si>
  <si>
    <t xml:space="preserve">£10,000-£30,000</t>
  </si>
  <si>
    <t xml:space="preserve">18-24 months</t>
  </si>
  <si>
    <t xml:space="preserve">115-130%</t>
  </si>
  <si>
    <t xml:space="preserve">20-30%</t>
  </si>
  <si>
    <t xml:space="preserve">Mature (&gt; £100M ARR)</t>
  </si>
  <si>
    <t xml:space="preserve">8-12%</t>
  </si>
  <si>
    <t xml:space="preserve">£15,000-£50,000</t>
  </si>
  <si>
    <t xml:space="preserve">18-30 months</t>
  </si>
  <si>
    <t xml:space="preserve">3:1 to 6:1</t>
  </si>
  <si>
    <t xml:space="preserve">120-150%</t>
  </si>
  <si>
    <t xml:space="preserve">25-40%</t>
  </si>
  <si>
    <t xml:space="preserve">CAC BENCHMARKS BY CUSTOMER SEGMENT</t>
  </si>
  <si>
    <t xml:space="preserve">Typical ACV</t>
  </si>
  <si>
    <t xml:space="preserve">Median CAC</t>
  </si>
  <si>
    <t xml:space="preserve">SMB</t>
  </si>
  <si>
    <t xml:space="preserve">£1K-2K</t>
  </si>
  <si>
    <t xml:space="preserve">£1,500-£3,000</t>
  </si>
  <si>
    <t xml:space="preserve">Mid-Market</t>
  </si>
  <si>
    <t xml:space="preserve">£5K-25K</t>
  </si>
  <si>
    <t xml:space="preserve">£8,000-£20,000</t>
  </si>
  <si>
    <t xml:space="preserve">Enterprise</t>
  </si>
  <si>
    <t xml:space="preserve">£50K+</t>
  </si>
  <si>
    <t xml:space="preserve">£25,000-£60,000</t>
  </si>
  <si>
    <t xml:space="preserve">18-36 months</t>
  </si>
  <si>
    <t xml:space="preserve">CHANNEL EFFICIENCY BENCHMARKS</t>
  </si>
  <si>
    <t xml:space="preserve">% of Acquisition Spend</t>
  </si>
  <si>
    <t xml:space="preserve">Typical CPC/CPL</t>
  </si>
  <si>
    <t xml:space="preserve">Pipeline Contribution</t>
  </si>
  <si>
    <t xml:space="preserve">Time to Impact</t>
  </si>
  <si>
    <t xml:space="preserve">SEO / Content</t>
  </si>
  <si>
    <t xml:space="preserve">£0.50-£2 effective</t>
  </si>
  <si>
    <t xml:space="preserve">15-25% of pipeline</t>
  </si>
  <si>
    <t xml:space="preserve">3-6 months</t>
  </si>
  <si>
    <t xml:space="preserve">Paid Search</t>
  </si>
  <si>
    <t xml:space="preserve">20-35%</t>
  </si>
  <si>
    <t xml:space="preserve">£2-5 CPC</t>
  </si>
  <si>
    <t xml:space="preserve">15-30% of pipeline</t>
  </si>
  <si>
    <t xml:space="preserve">Immediate</t>
  </si>
  <si>
    <t xml:space="preserve">£8-15 CPC</t>
  </si>
  <si>
    <t xml:space="preserve">20-35% of pipeline</t>
  </si>
  <si>
    <t xml:space="preserve">1-2 months</t>
  </si>
  <si>
    <t xml:space="preserve">£50-200 per lead</t>
  </si>
  <si>
    <t xml:space="preserve">10-20% of pipeline</t>
  </si>
  <si>
    <t xml:space="preserve">1-3 months</t>
  </si>
  <si>
    <t xml:space="preserve">Referral / Partnerships</t>
  </si>
  <si>
    <t xml:space="preserve">5-15%</t>
  </si>
  <si>
    <t xml:space="preserve">Lowest CAC</t>
  </si>
  <si>
    <t xml:space="preserve">5-15% of pipeline</t>
  </si>
  <si>
    <t xml:space="preserve">Email / Nurture</t>
  </si>
  <si>
    <t xml:space="preserve">£0.10-0.50 per send</t>
  </si>
  <si>
    <t xml:space="preserve">20-40% of expansion</t>
  </si>
  <si>
    <t xml:space="preserve">Ongoing</t>
  </si>
  <si>
    <t xml:space="preserve">NET DOLLAR RETENTION BENCHMARKS</t>
  </si>
  <si>
    <t xml:space="preserve">Quartile</t>
  </si>
  <si>
    <t xml:space="preserve">NDR %</t>
  </si>
  <si>
    <t xml:space="preserve">Implication</t>
  </si>
  <si>
    <t xml:space="preserve">Top (90th percentile)</t>
  </si>
  <si>
    <t xml:space="preserve">130-150%</t>
  </si>
  <si>
    <t xml:space="preserve">Strong expansion; high reinvestment tolerance</t>
  </si>
  <si>
    <t xml:space="preserve">High (75th percentile)</t>
  </si>
  <si>
    <t xml:space="preserve">115-125%</t>
  </si>
  <si>
    <t xml:space="preserve">Healthy expansion; actively supporting upsells</t>
  </si>
  <si>
    <t xml:space="preserve">Median (50th percentile)</t>
  </si>
  <si>
    <t xml:space="preserve">Baseline healthy SaaS; limited expansion</t>
  </si>
  <si>
    <t xml:space="preserve">Low (25th percentile)</t>
  </si>
  <si>
    <t xml:space="preserve">90-105%</t>
  </si>
  <si>
    <t xml:space="preserve">Churn headwind; expansion insufficient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</si>
</sst>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£#,##0"/>
    <numFmt numFmtId="166" formatCode="#,##0"/>
    <numFmt numFmtId="167" formatCode="0.0%"/>
    <numFmt numFmtId="168" formatCode="0.0"/>
    <numFmt numFmtId="169" formatCode="0.0&quot;:1&quot;"/>
    <numFmt numFmtId="170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color rgb="FF99999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444444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FFFFF"/>
      </patternFill>
    </fill>
    <fill>
      <patternFill patternType="solid">
        <fgColor rgb="FF1E2761"/>
        <bgColor rgb="FF333399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color rgb="FF006100"/>
        <sz val="11"/>
      </font>
      <fill>
        <patternFill>
          <bgColor rgb="FFC6EFCE"/>
        </patternFill>
      </fill>
    </dxf>
    <dxf>
      <font>
        <name val="Arial"/>
        <charset val="1"/>
        <family val="0"/>
        <color rgb="FF9C6500"/>
        <sz val="11"/>
      </font>
      <fill>
        <patternFill>
          <bgColor rgb="FFFFEB9C"/>
        </patternFill>
      </fill>
    </dxf>
    <dxf>
      <font>
        <name val="Arial"/>
        <charset val="1"/>
        <family val="0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1E2761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761"/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6" min="2" style="0" width="20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/>
      <c r="C3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</row>
    <row r="5" customFormat="false" ht="15" hidden="false" customHeight="false" outlineLevel="0" collapsed="false">
      <c r="A5" s="4" t="s">
        <v>5</v>
      </c>
      <c r="B5" s="5" t="n">
        <v>25000</v>
      </c>
      <c r="C5" s="6" t="s">
        <v>6</v>
      </c>
    </row>
    <row r="6" customFormat="false" ht="15" hidden="false" customHeight="false" outlineLevel="0" collapsed="false">
      <c r="A6" s="4" t="s">
        <v>7</v>
      </c>
      <c r="B6" s="5" t="n">
        <v>35000</v>
      </c>
      <c r="C6" s="6" t="s">
        <v>8</v>
      </c>
    </row>
    <row r="7" customFormat="false" ht="15" hidden="false" customHeight="false" outlineLevel="0" collapsed="false">
      <c r="A7" s="4" t="s">
        <v>9</v>
      </c>
      <c r="B7" s="7" t="n">
        <v>15</v>
      </c>
      <c r="C7" s="6" t="s">
        <v>10</v>
      </c>
    </row>
    <row r="8" customFormat="false" ht="15" hidden="false" customHeight="false" outlineLevel="0" collapsed="false">
      <c r="A8" s="4" t="s">
        <v>11</v>
      </c>
      <c r="B8" s="7" t="n">
        <v>12</v>
      </c>
      <c r="C8" s="6" t="s">
        <v>12</v>
      </c>
    </row>
    <row r="11" customFormat="false" ht="15" hidden="false" customHeight="false" outlineLevel="0" collapsed="false">
      <c r="A11" s="2" t="s">
        <v>13</v>
      </c>
      <c r="B11" s="2"/>
      <c r="C11" s="2"/>
    </row>
    <row r="12" customFormat="false" ht="15" hidden="false" customHeight="false" outlineLevel="0" collapsed="false">
      <c r="A12" s="3" t="s">
        <v>14</v>
      </c>
      <c r="B12" s="3" t="s">
        <v>3</v>
      </c>
      <c r="C12" s="3" t="s">
        <v>15</v>
      </c>
    </row>
    <row r="13" customFormat="false" ht="15" hidden="false" customHeight="false" outlineLevel="0" collapsed="false">
      <c r="A13" s="8" t="s">
        <v>16</v>
      </c>
      <c r="B13" s="9" t="n">
        <f aca="false">(B5+B6)/B7</f>
        <v>4000</v>
      </c>
      <c r="C13" s="6" t="s">
        <v>17</v>
      </c>
    </row>
    <row r="14" customFormat="false" ht="15" hidden="false" customHeight="false" outlineLevel="0" collapsed="false">
      <c r="A14" s="8" t="s">
        <v>18</v>
      </c>
      <c r="B14" s="9" t="n">
        <f aca="false">B5/B7</f>
        <v>1666.66666666667</v>
      </c>
      <c r="C14" s="6" t="s">
        <v>19</v>
      </c>
    </row>
    <row r="15" customFormat="false" ht="15" hidden="false" customHeight="false" outlineLevel="0" collapsed="false">
      <c r="A15" s="8" t="s">
        <v>20</v>
      </c>
      <c r="B15" s="9" t="n">
        <f aca="false">B6/B7</f>
        <v>2333.33333333333</v>
      </c>
      <c r="C15" s="6" t="s">
        <v>21</v>
      </c>
    </row>
    <row r="16" customFormat="false" ht="15" hidden="false" customHeight="false" outlineLevel="0" collapsed="false">
      <c r="A16" s="8" t="s">
        <v>22</v>
      </c>
      <c r="B16" s="10" t="n">
        <f aca="false">B5/(B5+B6)</f>
        <v>0.416666666666667</v>
      </c>
      <c r="C16" s="6" t="s">
        <v>23</v>
      </c>
    </row>
    <row r="19" customFormat="false" ht="15" hidden="false" customHeight="false" outlineLevel="0" collapsed="false">
      <c r="A19" s="2" t="s">
        <v>24</v>
      </c>
      <c r="B19" s="2"/>
      <c r="C19" s="2"/>
      <c r="D19" s="2"/>
    </row>
    <row r="20" customFormat="false" ht="26.85" hidden="false" customHeight="false" outlineLevel="0" collapsed="false">
      <c r="A20" s="3" t="s">
        <v>25</v>
      </c>
      <c r="B20" s="3" t="s">
        <v>26</v>
      </c>
      <c r="C20" s="3" t="s">
        <v>27</v>
      </c>
      <c r="D20" s="3" t="s">
        <v>28</v>
      </c>
    </row>
    <row r="21" customFormat="false" ht="15" hidden="false" customHeight="false" outlineLevel="0" collapsed="false">
      <c r="A21" s="4" t="s">
        <v>29</v>
      </c>
      <c r="B21" s="5" t="n">
        <v>8000</v>
      </c>
      <c r="C21" s="7" t="n">
        <v>4</v>
      </c>
      <c r="D21" s="9" t="n">
        <f aca="false">IF(C21=0,0,B21/C21)</f>
        <v>2000</v>
      </c>
    </row>
    <row r="22" customFormat="false" ht="15" hidden="false" customHeight="false" outlineLevel="0" collapsed="false">
      <c r="A22" s="4" t="s">
        <v>30</v>
      </c>
      <c r="B22" s="5" t="n">
        <v>6000</v>
      </c>
      <c r="C22" s="7" t="n">
        <v>3</v>
      </c>
      <c r="D22" s="9" t="n">
        <f aca="false">IF(C22=0,0,B22/C22)</f>
        <v>2000</v>
      </c>
    </row>
    <row r="23" customFormat="false" ht="15" hidden="false" customHeight="false" outlineLevel="0" collapsed="false">
      <c r="A23" s="4" t="s">
        <v>31</v>
      </c>
      <c r="B23" s="5" t="n">
        <v>5000</v>
      </c>
      <c r="C23" s="7" t="n">
        <v>4</v>
      </c>
      <c r="D23" s="9" t="n">
        <f aca="false">IF(C23=0,0,B23/C23)</f>
        <v>1250</v>
      </c>
    </row>
    <row r="24" customFormat="false" ht="15" hidden="false" customHeight="false" outlineLevel="0" collapsed="false">
      <c r="A24" s="4" t="s">
        <v>32</v>
      </c>
      <c r="B24" s="5" t="n">
        <v>3000</v>
      </c>
      <c r="C24" s="7" t="n">
        <v>2</v>
      </c>
      <c r="D24" s="9" t="n">
        <f aca="false">IF(C24=0,0,B24/C24)</f>
        <v>1500</v>
      </c>
    </row>
    <row r="25" customFormat="false" ht="15" hidden="false" customHeight="false" outlineLevel="0" collapsed="false">
      <c r="A25" s="4" t="s">
        <v>33</v>
      </c>
      <c r="B25" s="5" t="n">
        <v>2000</v>
      </c>
      <c r="C25" s="7" t="n">
        <v>1</v>
      </c>
      <c r="D25" s="9" t="n">
        <f aca="false">IF(C25=0,0,B25/C25)</f>
        <v>2000</v>
      </c>
    </row>
    <row r="26" customFormat="false" ht="15" hidden="false" customHeight="false" outlineLevel="0" collapsed="false">
      <c r="A26" s="4" t="s">
        <v>34</v>
      </c>
      <c r="B26" s="5" t="n">
        <v>1000</v>
      </c>
      <c r="C26" s="7" t="n">
        <v>1</v>
      </c>
      <c r="D26" s="9" t="n">
        <f aca="false">IF(C26=0,0,B26/C26)</f>
        <v>1000</v>
      </c>
    </row>
    <row r="27" customFormat="false" ht="15" hidden="false" customHeight="false" outlineLevel="0" collapsed="false">
      <c r="A27" s="8" t="s">
        <v>35</v>
      </c>
      <c r="B27" s="11" t="n">
        <f aca="false">SUM(B21:B26)</f>
        <v>25000</v>
      </c>
      <c r="C27" s="12" t="n">
        <f aca="false">SUM(C21:C26)</f>
        <v>15</v>
      </c>
      <c r="D27" s="11" t="n">
        <f aca="false">IF(C27=0,0,B27/C27)</f>
        <v>1666.66666666667</v>
      </c>
    </row>
    <row r="30" customFormat="false" ht="15" hidden="false" customHeight="false" outlineLevel="0" collapsed="false">
      <c r="A30" s="2" t="s">
        <v>36</v>
      </c>
      <c r="B30" s="2"/>
      <c r="C30" s="2"/>
      <c r="D30" s="2"/>
      <c r="E30" s="2"/>
    </row>
    <row r="31" customFormat="false" ht="26.85" hidden="false" customHeight="false" outlineLevel="0" collapsed="false">
      <c r="A31" s="3" t="s">
        <v>37</v>
      </c>
      <c r="B31" s="3" t="s">
        <v>38</v>
      </c>
      <c r="C31" s="3" t="s">
        <v>39</v>
      </c>
      <c r="D31" s="3" t="s">
        <v>40</v>
      </c>
      <c r="E31" s="3" t="s">
        <v>41</v>
      </c>
    </row>
    <row r="32" customFormat="false" ht="15" hidden="false" customHeight="false" outlineLevel="0" collapsed="false">
      <c r="A32" s="4" t="s">
        <v>42</v>
      </c>
      <c r="B32" s="9" t="n">
        <v>1500</v>
      </c>
      <c r="C32" s="9" t="n">
        <v>3000</v>
      </c>
      <c r="D32" s="9" t="n">
        <f aca="false">(B32+C32)/2</f>
        <v>2250</v>
      </c>
      <c r="E32" s="9" t="n">
        <f aca="false">B13-D32</f>
        <v>1750</v>
      </c>
    </row>
    <row r="33" customFormat="false" ht="15" hidden="false" customHeight="false" outlineLevel="0" collapsed="false">
      <c r="A33" s="4" t="s">
        <v>43</v>
      </c>
      <c r="B33" s="9" t="n">
        <v>5000</v>
      </c>
      <c r="C33" s="9" t="n">
        <v>15000</v>
      </c>
      <c r="D33" s="9" t="n">
        <f aca="false">(B33+C33)/2</f>
        <v>10000</v>
      </c>
      <c r="E33" s="9" t="n">
        <f aca="false">B13-D33</f>
        <v>-6000</v>
      </c>
    </row>
    <row r="34" customFormat="false" ht="15" hidden="false" customHeight="false" outlineLevel="0" collapsed="false">
      <c r="A34" s="4" t="s">
        <v>44</v>
      </c>
      <c r="B34" s="9" t="n">
        <v>20000</v>
      </c>
      <c r="C34" s="9" t="n">
        <v>50000</v>
      </c>
      <c r="D34" s="9" t="n">
        <f aca="false">(B34+C34)/2</f>
        <v>35000</v>
      </c>
      <c r="E34" s="9" t="n">
        <f aca="false">B13-D34</f>
        <v>-31000</v>
      </c>
    </row>
  </sheetData>
  <mergeCells count="5">
    <mergeCell ref="A1:F1"/>
    <mergeCell ref="A3:C3"/>
    <mergeCell ref="A11:C11"/>
    <mergeCell ref="A19:D19"/>
    <mergeCell ref="A30:E30"/>
  </mergeCells>
  <conditionalFormatting sqref="E32">
    <cfRule type="cellIs" priority="2" operator="lessThan" aboveAverage="0" equalAverage="0" bottom="0" percent="0" rank="0" text="" dxfId="0">
      <formula>0</formula>
    </cfRule>
    <cfRule type="cellIs" priority="3" operator="equal" aboveAverage="0" equalAverage="0" bottom="0" percent="0" rank="0" text="" dxfId="1">
      <formula>0</formula>
    </cfRule>
    <cfRule type="cellIs" priority="4" operator="greaterThan" aboveAverage="0" equalAverage="0" bottom="0" percent="0" rank="0" text="" dxfId="2">
      <formula>0</formula>
    </cfRule>
  </conditionalFormatting>
  <conditionalFormatting sqref="E33">
    <cfRule type="cellIs" priority="5" operator="lessThan" aboveAverage="0" equalAverage="0" bottom="0" percent="0" rank="0" text="" dxfId="0">
      <formula>0</formula>
    </cfRule>
    <cfRule type="cellIs" priority="6" operator="equal" aboveAverage="0" equalAverage="0" bottom="0" percent="0" rank="0" text="" dxfId="1">
      <formula>0</formula>
    </cfRule>
    <cfRule type="cellIs" priority="7" operator="greaterThan" aboveAverage="0" equalAverage="0" bottom="0" percent="0" rank="0" text="" dxfId="2">
      <formula>0</formula>
    </cfRule>
  </conditionalFormatting>
  <conditionalFormatting sqref="E34">
    <cfRule type="cellIs" priority="8" operator="lessThan" aboveAverage="0" equalAverage="0" bottom="0" percent="0" rank="0" text="" dxfId="0">
      <formula>0</formula>
    </cfRule>
    <cfRule type="cellIs" priority="9" operator="equal" aboveAverage="0" equalAverage="0" bottom="0" percent="0" rank="0" text="" dxfId="1">
      <formula>0</formula>
    </cfRule>
    <cfRule type="cellIs" priority="10" operator="greater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761"/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0"/>
    <col collapsed="false" customWidth="true" hidden="false" outlineLevel="0" max="3" min="3" style="0" width="40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45</v>
      </c>
      <c r="B3" s="2"/>
      <c r="C3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</row>
    <row r="5" customFormat="false" ht="15" hidden="false" customHeight="false" outlineLevel="0" collapsed="false">
      <c r="A5" s="4" t="s">
        <v>46</v>
      </c>
      <c r="B5" s="5" t="n">
        <v>2000</v>
      </c>
      <c r="C5" s="6" t="s">
        <v>47</v>
      </c>
    </row>
    <row r="6" customFormat="false" ht="15" hidden="false" customHeight="false" outlineLevel="0" collapsed="false">
      <c r="A6" s="4" t="s">
        <v>48</v>
      </c>
      <c r="B6" s="13" t="n">
        <v>0.8</v>
      </c>
      <c r="C6" s="6" t="s">
        <v>49</v>
      </c>
    </row>
    <row r="7" customFormat="false" ht="15" hidden="false" customHeight="false" outlineLevel="0" collapsed="false">
      <c r="A7" s="4" t="s">
        <v>50</v>
      </c>
      <c r="B7" s="13" t="n">
        <v>0.025</v>
      </c>
      <c r="C7" s="6" t="s">
        <v>51</v>
      </c>
    </row>
    <row r="8" customFormat="false" ht="15" hidden="false" customHeight="false" outlineLevel="0" collapsed="false">
      <c r="A8" s="4" t="s">
        <v>52</v>
      </c>
      <c r="B8" s="13" t="n">
        <v>0.01</v>
      </c>
      <c r="C8" s="6" t="s">
        <v>53</v>
      </c>
    </row>
    <row r="11" customFormat="false" ht="15" hidden="false" customHeight="false" outlineLevel="0" collapsed="false">
      <c r="A11" s="2" t="s">
        <v>13</v>
      </c>
      <c r="B11" s="2"/>
      <c r="C11" s="2"/>
    </row>
    <row r="12" customFormat="false" ht="15" hidden="false" customHeight="false" outlineLevel="0" collapsed="false">
      <c r="A12" s="3" t="s">
        <v>14</v>
      </c>
      <c r="B12" s="3" t="s">
        <v>3</v>
      </c>
      <c r="C12" s="3" t="s">
        <v>15</v>
      </c>
    </row>
    <row r="13" customFormat="false" ht="15" hidden="false" customHeight="false" outlineLevel="0" collapsed="false">
      <c r="A13" s="8" t="s">
        <v>54</v>
      </c>
      <c r="B13" s="14" t="n">
        <f aca="false">IF(B7=0,0,1/B7)</f>
        <v>40</v>
      </c>
      <c r="C13" s="6" t="s">
        <v>55</v>
      </c>
    </row>
    <row r="14" customFormat="false" ht="15" hidden="false" customHeight="false" outlineLevel="0" collapsed="false">
      <c r="A14" s="8" t="s">
        <v>56</v>
      </c>
      <c r="B14" s="9" t="n">
        <f aca="false">B5*B6*(IF(B7=0,0,1/B7))</f>
        <v>64000</v>
      </c>
      <c r="C14" s="6" t="s">
        <v>57</v>
      </c>
    </row>
    <row r="15" customFormat="false" ht="15" hidden="false" customHeight="false" outlineLevel="0" collapsed="false">
      <c r="A15" s="8" t="s">
        <v>58</v>
      </c>
      <c r="B15" s="9" t="n">
        <f aca="false">IF((B7-B8)&lt;=0,0,B5*B6*(1/(B7-B8)))</f>
        <v>106666.666666667</v>
      </c>
      <c r="C15" s="6" t="s">
        <v>59</v>
      </c>
    </row>
    <row r="16" customFormat="false" ht="15" hidden="false" customHeight="false" outlineLevel="0" collapsed="false">
      <c r="A16" s="8" t="s">
        <v>60</v>
      </c>
      <c r="B16" s="14" t="n">
        <f aca="false">IF('CAC Calculator'!B13=0,0,B14/'CAC Calculator'!B13)</f>
        <v>16</v>
      </c>
      <c r="C16" s="6" t="s">
        <v>61</v>
      </c>
    </row>
    <row r="17" customFormat="false" ht="15" hidden="false" customHeight="false" outlineLevel="0" collapsed="false">
      <c r="A17" s="8" t="s">
        <v>62</v>
      </c>
      <c r="B17" s="14" t="n">
        <f aca="false">IF((B5*B6)=0,0,'CAC Calculator'!B13/(B5*B6))</f>
        <v>2.5</v>
      </c>
      <c r="C17" s="6" t="s">
        <v>63</v>
      </c>
    </row>
    <row r="20" customFormat="false" ht="15" hidden="false" customHeight="false" outlineLevel="0" collapsed="false">
      <c r="A20" s="2" t="s">
        <v>64</v>
      </c>
      <c r="B20" s="2"/>
      <c r="C20" s="2"/>
    </row>
    <row r="21" customFormat="false" ht="15" hidden="false" customHeight="false" outlineLevel="0" collapsed="false">
      <c r="A21" s="15" t="s">
        <v>65</v>
      </c>
      <c r="B21" s="15"/>
      <c r="C21" s="15"/>
    </row>
    <row r="22" customFormat="false" ht="15" hidden="false" customHeight="false" outlineLevel="0" collapsed="false">
      <c r="A22" s="15" t="s">
        <v>66</v>
      </c>
      <c r="B22" s="15"/>
      <c r="C22" s="15"/>
    </row>
    <row r="23" customFormat="false" ht="15" hidden="false" customHeight="false" outlineLevel="0" collapsed="false">
      <c r="A23" s="15" t="s">
        <v>67</v>
      </c>
      <c r="B23" s="15"/>
      <c r="C23" s="15"/>
    </row>
    <row r="24" customFormat="false" ht="15" hidden="false" customHeight="false" outlineLevel="0" collapsed="false">
      <c r="A24" s="15" t="s">
        <v>68</v>
      </c>
      <c r="B24" s="15"/>
      <c r="C24" s="15"/>
    </row>
  </sheetData>
  <mergeCells count="8">
    <mergeCell ref="A1:F1"/>
    <mergeCell ref="A3:C3"/>
    <mergeCell ref="A11:C11"/>
    <mergeCell ref="A20:C20"/>
    <mergeCell ref="A21:C21"/>
    <mergeCell ref="A22:C22"/>
    <mergeCell ref="A23:C23"/>
    <mergeCell ref="A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761"/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24"/>
    <col collapsed="false" customWidth="true" hidden="false" outlineLevel="0" max="5" min="5" style="0" width="20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69</v>
      </c>
      <c r="B3" s="2"/>
      <c r="C3" s="2"/>
      <c r="D3" s="2"/>
    </row>
    <row r="4" customFormat="false" ht="15" hidden="false" customHeight="false" outlineLevel="0" collapsed="false">
      <c r="A4" s="3" t="s">
        <v>14</v>
      </c>
      <c r="B4" s="3" t="s">
        <v>3</v>
      </c>
      <c r="C4" s="3" t="s">
        <v>70</v>
      </c>
      <c r="D4" s="3" t="s">
        <v>71</v>
      </c>
    </row>
    <row r="5" customFormat="false" ht="15" hidden="false" customHeight="false" outlineLevel="0" collapsed="false">
      <c r="A5" s="8" t="s">
        <v>16</v>
      </c>
      <c r="B5" s="9" t="n">
        <f aca="false">'CAC Calculator'!B13</f>
        <v>4000</v>
      </c>
      <c r="C5" s="4" t="str">
        <f aca="false">"-"</f>
        <v>-</v>
      </c>
      <c r="D5" s="4" t="s">
        <v>72</v>
      </c>
    </row>
    <row r="6" customFormat="false" ht="15" hidden="false" customHeight="false" outlineLevel="0" collapsed="false">
      <c r="A6" s="8" t="s">
        <v>73</v>
      </c>
      <c r="B6" s="9" t="n">
        <f aca="false">'LTV Calculator'!B14</f>
        <v>64000</v>
      </c>
      <c r="C6" s="4" t="str">
        <f aca="false">"-"</f>
        <v>-</v>
      </c>
      <c r="D6" s="4" t="s">
        <v>74</v>
      </c>
    </row>
    <row r="7" customFormat="false" ht="15" hidden="false" customHeight="false" outlineLevel="0" collapsed="false">
      <c r="A7" s="8" t="s">
        <v>60</v>
      </c>
      <c r="B7" s="16" t="n">
        <f aca="false">'LTV Calculator'!B16</f>
        <v>16</v>
      </c>
      <c r="C7" s="4" t="str">
        <f aca="false">IF(B7&gt;3,"GREEN",IF(B7&gt;=2,"AMBER","RED"))</f>
        <v>GREEN</v>
      </c>
      <c r="D7" s="4" t="s">
        <v>75</v>
      </c>
    </row>
    <row r="8" customFormat="false" ht="15" hidden="false" customHeight="false" outlineLevel="0" collapsed="false">
      <c r="A8" s="8" t="s">
        <v>62</v>
      </c>
      <c r="B8" s="14" t="n">
        <f aca="false">'LTV Calculator'!B17</f>
        <v>2.5</v>
      </c>
      <c r="C8" s="4" t="str">
        <f aca="false">IF(B8&lt;12,"GREEN",IF(B8&lt;=18,"AMBER","RED"))</f>
        <v>GREEN</v>
      </c>
      <c r="D8" s="4" t="s">
        <v>76</v>
      </c>
    </row>
    <row r="10" customFormat="false" ht="15" hidden="false" customHeight="false" outlineLevel="0" collapsed="false">
      <c r="A10" s="2" t="s">
        <v>77</v>
      </c>
      <c r="B10" s="2"/>
      <c r="C10" s="2"/>
      <c r="D10" s="2"/>
    </row>
    <row r="11" customFormat="false" ht="15" hidden="false" customHeight="false" outlineLevel="0" collapsed="false">
      <c r="A11" s="3" t="s">
        <v>2</v>
      </c>
      <c r="B11" s="3" t="s">
        <v>3</v>
      </c>
      <c r="C11" s="3" t="s">
        <v>4</v>
      </c>
    </row>
    <row r="12" customFormat="false" ht="15" hidden="false" customHeight="false" outlineLevel="0" collapsed="false">
      <c r="A12" s="4" t="s">
        <v>78</v>
      </c>
      <c r="B12" s="5" t="n">
        <v>1200000</v>
      </c>
      <c r="C12" s="6" t="s">
        <v>79</v>
      </c>
    </row>
    <row r="13" customFormat="false" ht="15" hidden="false" customHeight="false" outlineLevel="0" collapsed="false">
      <c r="A13" s="4" t="s">
        <v>80</v>
      </c>
      <c r="B13" s="5" t="n">
        <v>1000000</v>
      </c>
      <c r="C13" s="6" t="s">
        <v>81</v>
      </c>
    </row>
    <row r="14" customFormat="false" ht="15" hidden="false" customHeight="false" outlineLevel="0" collapsed="false">
      <c r="A14" s="4" t="s">
        <v>82</v>
      </c>
      <c r="B14" s="5" t="n">
        <v>300000</v>
      </c>
      <c r="C14" s="6" t="s">
        <v>83</v>
      </c>
    </row>
    <row r="16" customFormat="false" ht="15" hidden="false" customHeight="false" outlineLevel="0" collapsed="false">
      <c r="A16" s="8" t="s">
        <v>84</v>
      </c>
      <c r="B16" s="17" t="n">
        <f aca="false">IF(B14=0,0,(B12-B13)*4/B14)</f>
        <v>2.66666666666667</v>
      </c>
      <c r="C16" s="4" t="str">
        <f aca="false">IF(B16&gt;0.75,"GREEN",IF(B16&gt;=0.5,"AMBER","RED"))</f>
        <v>GREEN</v>
      </c>
      <c r="D16" s="4" t="s">
        <v>85</v>
      </c>
    </row>
    <row r="19" customFormat="false" ht="15" hidden="false" customHeight="false" outlineLevel="0" collapsed="false">
      <c r="A19" s="2" t="s">
        <v>86</v>
      </c>
      <c r="B19" s="2"/>
      <c r="C19" s="2"/>
      <c r="D19" s="2"/>
    </row>
    <row r="20" customFormat="false" ht="15" hidden="false" customHeight="false" outlineLevel="0" collapsed="false">
      <c r="A20" s="3" t="s">
        <v>14</v>
      </c>
      <c r="B20" s="3" t="s">
        <v>87</v>
      </c>
      <c r="C20" s="3" t="s">
        <v>40</v>
      </c>
      <c r="D20" s="3" t="s">
        <v>88</v>
      </c>
    </row>
    <row r="21" customFormat="false" ht="15" hidden="false" customHeight="false" outlineLevel="0" collapsed="false">
      <c r="A21" s="4" t="s">
        <v>60</v>
      </c>
      <c r="B21" s="4" t="s">
        <v>89</v>
      </c>
      <c r="C21" s="4" t="s">
        <v>90</v>
      </c>
      <c r="D21" s="4" t="s">
        <v>91</v>
      </c>
    </row>
    <row r="22" customFormat="false" ht="15" hidden="false" customHeight="false" outlineLevel="0" collapsed="false">
      <c r="A22" s="4" t="s">
        <v>92</v>
      </c>
      <c r="B22" s="4" t="s">
        <v>93</v>
      </c>
      <c r="C22" s="4" t="s">
        <v>94</v>
      </c>
      <c r="D22" s="4" t="s">
        <v>95</v>
      </c>
    </row>
    <row r="23" customFormat="false" ht="15" hidden="false" customHeight="false" outlineLevel="0" collapsed="false">
      <c r="A23" s="4" t="s">
        <v>84</v>
      </c>
      <c r="B23" s="4" t="s">
        <v>96</v>
      </c>
      <c r="C23" s="4" t="s">
        <v>97</v>
      </c>
      <c r="D23" s="4" t="s">
        <v>98</v>
      </c>
    </row>
    <row r="24" customFormat="false" ht="15" hidden="false" customHeight="false" outlineLevel="0" collapsed="false">
      <c r="A24" s="4" t="s">
        <v>99</v>
      </c>
      <c r="B24" s="4" t="s">
        <v>100</v>
      </c>
      <c r="C24" s="4" t="s">
        <v>101</v>
      </c>
      <c r="D24" s="4" t="s">
        <v>102</v>
      </c>
    </row>
    <row r="25" customFormat="false" ht="15" hidden="false" customHeight="false" outlineLevel="0" collapsed="false">
      <c r="A25" s="4" t="s">
        <v>103</v>
      </c>
      <c r="B25" s="4" t="s">
        <v>104</v>
      </c>
      <c r="C25" s="4" t="s">
        <v>105</v>
      </c>
      <c r="D25" s="4" t="s">
        <v>106</v>
      </c>
    </row>
    <row r="26" customFormat="false" ht="15" hidden="false" customHeight="false" outlineLevel="0" collapsed="false">
      <c r="A26" s="4" t="s">
        <v>107</v>
      </c>
      <c r="B26" s="4" t="s">
        <v>108</v>
      </c>
      <c r="C26" s="4" t="s">
        <v>109</v>
      </c>
      <c r="D26" s="4" t="s">
        <v>110</v>
      </c>
    </row>
  </sheetData>
  <mergeCells count="4">
    <mergeCell ref="A1:F1"/>
    <mergeCell ref="A3:D3"/>
    <mergeCell ref="A10:D10"/>
    <mergeCell ref="A19:D19"/>
  </mergeCells>
  <conditionalFormatting sqref="C7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C8">
    <cfRule type="cellIs" priority="5" operator="equal" aboveAverage="0" equalAverage="0" bottom="0" percent="0" rank="0" text="" dxfId="0">
      <formula>"GREEN"</formula>
    </cfRule>
    <cfRule type="cellIs" priority="6" operator="equal" aboveAverage="0" equalAverage="0" bottom="0" percent="0" rank="0" text="" dxfId="1">
      <formula>"AMBER"</formula>
    </cfRule>
    <cfRule type="cellIs" priority="7" operator="equal" aboveAverage="0" equalAverage="0" bottom="0" percent="0" rank="0" text="" dxfId="2">
      <formula>"RED"</formula>
    </cfRule>
  </conditionalFormatting>
  <conditionalFormatting sqref="C16">
    <cfRule type="cellIs" priority="8" operator="equal" aboveAverage="0" equalAverage="0" bottom="0" percent="0" rank="0" text="" dxfId="0">
      <formula>"GREEN"</formula>
    </cfRule>
    <cfRule type="cellIs" priority="9" operator="equal" aboveAverage="0" equalAverage="0" bottom="0" percent="0" rank="0" text="" dxfId="1">
      <formula>"AMBER"</formula>
    </cfRule>
    <cfRule type="cellIs" priority="10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761"/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7" min="5" style="0" width="18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111</v>
      </c>
      <c r="B3" s="2"/>
      <c r="C3" s="2"/>
      <c r="D3" s="2"/>
      <c r="E3" s="2"/>
      <c r="F3" s="2"/>
      <c r="G3" s="2"/>
    </row>
    <row r="4" customFormat="false" ht="26.85" hidden="false" customHeight="false" outlineLevel="0" collapsed="fals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  <c r="F4" s="3" t="s">
        <v>117</v>
      </c>
      <c r="G4" s="3" t="s">
        <v>107</v>
      </c>
    </row>
    <row r="5" customFormat="false" ht="15" hidden="false" customHeight="false" outlineLevel="0" collapsed="false">
      <c r="A5" s="4" t="s">
        <v>118</v>
      </c>
      <c r="B5" s="4" t="s">
        <v>119</v>
      </c>
      <c r="C5" s="4" t="s">
        <v>120</v>
      </c>
      <c r="D5" s="4" t="s">
        <v>121</v>
      </c>
      <c r="E5" s="4" t="s">
        <v>91</v>
      </c>
      <c r="F5" s="4" t="s">
        <v>122</v>
      </c>
      <c r="G5" s="4" t="s">
        <v>123</v>
      </c>
    </row>
    <row r="6" customFormat="false" ht="15" hidden="false" customHeight="false" outlineLevel="0" collapsed="false">
      <c r="A6" s="4" t="s">
        <v>124</v>
      </c>
      <c r="B6" s="4" t="s">
        <v>125</v>
      </c>
      <c r="C6" s="4" t="s">
        <v>126</v>
      </c>
      <c r="D6" s="4" t="s">
        <v>127</v>
      </c>
      <c r="E6" s="4" t="s">
        <v>128</v>
      </c>
      <c r="F6" s="4" t="s">
        <v>101</v>
      </c>
      <c r="G6" s="4" t="s">
        <v>109</v>
      </c>
    </row>
    <row r="7" customFormat="false" ht="15" hidden="false" customHeight="false" outlineLevel="0" collapsed="false">
      <c r="A7" s="4" t="s">
        <v>129</v>
      </c>
      <c r="B7" s="4" t="s">
        <v>130</v>
      </c>
      <c r="C7" s="4" t="s">
        <v>131</v>
      </c>
      <c r="D7" s="4" t="s">
        <v>132</v>
      </c>
      <c r="E7" s="4" t="s">
        <v>133</v>
      </c>
      <c r="F7" s="4" t="s">
        <v>134</v>
      </c>
      <c r="G7" s="4" t="s">
        <v>130</v>
      </c>
    </row>
    <row r="8" customFormat="false" ht="15" hidden="false" customHeight="false" outlineLevel="0" collapsed="false">
      <c r="A8" s="4" t="s">
        <v>135</v>
      </c>
      <c r="B8" s="4" t="s">
        <v>136</v>
      </c>
      <c r="C8" s="4" t="s">
        <v>137</v>
      </c>
      <c r="D8" s="4" t="s">
        <v>138</v>
      </c>
      <c r="E8" s="4" t="s">
        <v>128</v>
      </c>
      <c r="F8" s="4" t="s">
        <v>139</v>
      </c>
      <c r="G8" s="4" t="s">
        <v>140</v>
      </c>
    </row>
    <row r="9" customFormat="false" ht="15" hidden="false" customHeight="false" outlineLevel="0" collapsed="false">
      <c r="A9" s="4" t="s">
        <v>141</v>
      </c>
      <c r="B9" s="4" t="s">
        <v>142</v>
      </c>
      <c r="C9" s="4" t="s">
        <v>143</v>
      </c>
      <c r="D9" s="4" t="s">
        <v>144</v>
      </c>
      <c r="E9" s="4" t="s">
        <v>145</v>
      </c>
      <c r="F9" s="4" t="s">
        <v>146</v>
      </c>
      <c r="G9" s="4" t="s">
        <v>147</v>
      </c>
    </row>
    <row r="12" customFormat="false" ht="15" hidden="false" customHeight="false" outlineLevel="0" collapsed="false">
      <c r="A12" s="2" t="s">
        <v>148</v>
      </c>
      <c r="B12" s="2"/>
      <c r="C12" s="2"/>
      <c r="D12" s="2"/>
      <c r="E12" s="2"/>
    </row>
    <row r="13" customFormat="false" ht="15" hidden="false" customHeight="false" outlineLevel="0" collapsed="false">
      <c r="A13" s="3" t="s">
        <v>37</v>
      </c>
      <c r="B13" s="3" t="s">
        <v>149</v>
      </c>
      <c r="C13" s="3" t="s">
        <v>150</v>
      </c>
      <c r="D13" s="3" t="s">
        <v>115</v>
      </c>
      <c r="E13" s="3" t="s">
        <v>60</v>
      </c>
    </row>
    <row r="14" customFormat="false" ht="15" hidden="false" customHeight="false" outlineLevel="0" collapsed="false">
      <c r="A14" s="4" t="s">
        <v>151</v>
      </c>
      <c r="B14" s="4" t="s">
        <v>152</v>
      </c>
      <c r="C14" s="4" t="s">
        <v>153</v>
      </c>
      <c r="D14" s="4" t="s">
        <v>127</v>
      </c>
      <c r="E14" s="4" t="s">
        <v>128</v>
      </c>
    </row>
    <row r="15" customFormat="false" ht="15" hidden="false" customHeight="false" outlineLevel="0" collapsed="false">
      <c r="A15" s="4" t="s">
        <v>154</v>
      </c>
      <c r="B15" s="4" t="s">
        <v>155</v>
      </c>
      <c r="C15" s="4" t="s">
        <v>156</v>
      </c>
      <c r="D15" s="4" t="s">
        <v>132</v>
      </c>
      <c r="E15" s="4" t="s">
        <v>133</v>
      </c>
    </row>
    <row r="16" customFormat="false" ht="15" hidden="false" customHeight="false" outlineLevel="0" collapsed="false">
      <c r="A16" s="4" t="s">
        <v>157</v>
      </c>
      <c r="B16" s="4" t="s">
        <v>158</v>
      </c>
      <c r="C16" s="4" t="s">
        <v>159</v>
      </c>
      <c r="D16" s="4" t="s">
        <v>160</v>
      </c>
      <c r="E16" s="4" t="s">
        <v>145</v>
      </c>
    </row>
    <row r="19" customFormat="false" ht="15" hidden="false" customHeight="false" outlineLevel="0" collapsed="false">
      <c r="A19" s="2" t="s">
        <v>161</v>
      </c>
      <c r="B19" s="2"/>
      <c r="C19" s="2"/>
      <c r="D19" s="2"/>
      <c r="E19" s="2"/>
    </row>
    <row r="20" customFormat="false" ht="26.85" hidden="false" customHeight="false" outlineLevel="0" collapsed="false">
      <c r="A20" s="3" t="s">
        <v>25</v>
      </c>
      <c r="B20" s="3" t="s">
        <v>162</v>
      </c>
      <c r="C20" s="3" t="s">
        <v>163</v>
      </c>
      <c r="D20" s="3" t="s">
        <v>164</v>
      </c>
      <c r="E20" s="3" t="s">
        <v>165</v>
      </c>
    </row>
    <row r="21" customFormat="false" ht="15" hidden="false" customHeight="false" outlineLevel="0" collapsed="false">
      <c r="A21" s="4" t="s">
        <v>166</v>
      </c>
      <c r="B21" s="4" t="s">
        <v>130</v>
      </c>
      <c r="C21" s="4" t="s">
        <v>167</v>
      </c>
      <c r="D21" s="4" t="s">
        <v>168</v>
      </c>
      <c r="E21" s="4" t="s">
        <v>169</v>
      </c>
    </row>
    <row r="22" customFormat="false" ht="15" hidden="false" customHeight="false" outlineLevel="0" collapsed="false">
      <c r="A22" s="4" t="s">
        <v>170</v>
      </c>
      <c r="B22" s="4" t="s">
        <v>171</v>
      </c>
      <c r="C22" s="4" t="s">
        <v>172</v>
      </c>
      <c r="D22" s="4" t="s">
        <v>173</v>
      </c>
      <c r="E22" s="4" t="s">
        <v>174</v>
      </c>
    </row>
    <row r="23" customFormat="false" ht="15" hidden="false" customHeight="false" outlineLevel="0" collapsed="false">
      <c r="A23" s="4" t="s">
        <v>30</v>
      </c>
      <c r="B23" s="4" t="s">
        <v>130</v>
      </c>
      <c r="C23" s="4" t="s">
        <v>175</v>
      </c>
      <c r="D23" s="4" t="s">
        <v>176</v>
      </c>
      <c r="E23" s="4" t="s">
        <v>177</v>
      </c>
    </row>
    <row r="24" customFormat="false" ht="15" hidden="false" customHeight="false" outlineLevel="0" collapsed="false">
      <c r="A24" s="4" t="s">
        <v>32</v>
      </c>
      <c r="B24" s="4" t="s">
        <v>109</v>
      </c>
      <c r="C24" s="4" t="s">
        <v>178</v>
      </c>
      <c r="D24" s="4" t="s">
        <v>179</v>
      </c>
      <c r="E24" s="4" t="s">
        <v>180</v>
      </c>
    </row>
    <row r="25" customFormat="false" ht="15" hidden="false" customHeight="false" outlineLevel="0" collapsed="false">
      <c r="A25" s="4" t="s">
        <v>181</v>
      </c>
      <c r="B25" s="4" t="s">
        <v>182</v>
      </c>
      <c r="C25" s="4" t="s">
        <v>183</v>
      </c>
      <c r="D25" s="4" t="s">
        <v>184</v>
      </c>
      <c r="E25" s="4" t="s">
        <v>169</v>
      </c>
    </row>
    <row r="26" customFormat="false" ht="15" hidden="false" customHeight="false" outlineLevel="0" collapsed="false">
      <c r="A26" s="4" t="s">
        <v>185</v>
      </c>
      <c r="B26" s="4" t="s">
        <v>123</v>
      </c>
      <c r="C26" s="4" t="s">
        <v>186</v>
      </c>
      <c r="D26" s="4" t="s">
        <v>187</v>
      </c>
      <c r="E26" s="4" t="s">
        <v>188</v>
      </c>
    </row>
    <row r="29" customFormat="false" ht="15" hidden="false" customHeight="false" outlineLevel="0" collapsed="false">
      <c r="A29" s="2" t="s">
        <v>189</v>
      </c>
      <c r="B29" s="2"/>
      <c r="C29" s="2"/>
    </row>
    <row r="30" customFormat="false" ht="15" hidden="false" customHeight="false" outlineLevel="0" collapsed="false">
      <c r="A30" s="3" t="s">
        <v>190</v>
      </c>
      <c r="B30" s="3" t="s">
        <v>191</v>
      </c>
      <c r="C30" s="3" t="s">
        <v>192</v>
      </c>
    </row>
    <row r="31" customFormat="false" ht="15" hidden="false" customHeight="false" outlineLevel="0" collapsed="false">
      <c r="A31" s="4" t="s">
        <v>193</v>
      </c>
      <c r="B31" s="4" t="s">
        <v>194</v>
      </c>
      <c r="C31" s="4" t="s">
        <v>195</v>
      </c>
    </row>
    <row r="32" customFormat="false" ht="15" hidden="false" customHeight="false" outlineLevel="0" collapsed="false">
      <c r="A32" s="4" t="s">
        <v>196</v>
      </c>
      <c r="B32" s="4" t="s">
        <v>197</v>
      </c>
      <c r="C32" s="4" t="s">
        <v>198</v>
      </c>
    </row>
    <row r="33" customFormat="false" ht="15" hidden="false" customHeight="false" outlineLevel="0" collapsed="false">
      <c r="A33" s="4" t="s">
        <v>199</v>
      </c>
      <c r="B33" s="4" t="s">
        <v>101</v>
      </c>
      <c r="C33" s="4" t="s">
        <v>200</v>
      </c>
    </row>
    <row r="34" customFormat="false" ht="15" hidden="false" customHeight="false" outlineLevel="0" collapsed="false">
      <c r="A34" s="4" t="s">
        <v>201</v>
      </c>
      <c r="B34" s="4" t="s">
        <v>202</v>
      </c>
      <c r="C34" s="4" t="s">
        <v>203</v>
      </c>
    </row>
  </sheetData>
  <mergeCells count="5">
    <mergeCell ref="A1:F1"/>
    <mergeCell ref="A3:G3"/>
    <mergeCell ref="A12:E12"/>
    <mergeCell ref="A19:E19"/>
    <mergeCell ref="A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2026-04-24T17:25:27Z</dcterms:created>
  <dc:creator>openpyxl</dc:creator>
  <dc:description/>
  <dc:language>en-US</dc:language>
  <cp:lastModifiedBy/>
  <dcterms:modified xsi:type="dcterms:W3CDTF">2026-04-24T17:25:27Z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